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3 SPK EYLÜL\Finansal Sonuç Duyurusu\Mali Tablolar\"/>
    </mc:Choice>
  </mc:AlternateContent>
  <xr:revisionPtr revIDLastSave="0" documentId="13_ncr:1_{0E8E094F-5DEA-46F3-887E-75F92C4CE9C8}" xr6:coauthVersionLast="47" xr6:coauthVersionMax="47" xr10:uidLastSave="{00000000-0000-0000-0000-000000000000}"/>
  <bookViews>
    <workbookView xWindow="-108" yWindow="-108" windowWidth="23256" windowHeight="12720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Kaynaklar!$A$1:$D$54</definedName>
    <definedName name="_xlnm.Print_Area" localSheetId="5">'Nakit Akım Tablosu'!$A$1:$D$65</definedName>
    <definedName name="_xlnm.Print_Area" localSheetId="4">'Özkaynak Değişim Tablosu'!$A$1:$M$20</definedName>
    <definedName name="_xlnm.Print_Area" localSheetId="0">Varlıklar!$A$1:$D$39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33" l="1"/>
  <c r="E23" i="33"/>
  <c r="F65" i="34"/>
  <c r="E65" i="34"/>
  <c r="F64" i="34"/>
  <c r="E64" i="34"/>
  <c r="F63" i="34"/>
  <c r="E63" i="34"/>
  <c r="F60" i="34"/>
  <c r="E60" i="34"/>
  <c r="F59" i="34"/>
  <c r="E59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8" i="34"/>
  <c r="E48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1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3" i="34"/>
  <c r="E33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M23" i="33"/>
  <c r="L23" i="33"/>
  <c r="K23" i="33"/>
  <c r="J23" i="33"/>
  <c r="H23" i="33"/>
  <c r="D23" i="33"/>
  <c r="C23" i="33"/>
  <c r="B23" i="33"/>
  <c r="N20" i="33"/>
  <c r="N19" i="33"/>
  <c r="N18" i="33"/>
  <c r="N17" i="33"/>
  <c r="N16" i="33"/>
  <c r="N15" i="33"/>
  <c r="N13" i="33"/>
  <c r="N10" i="33"/>
  <c r="N9" i="33"/>
  <c r="N8" i="33"/>
  <c r="N7" i="33"/>
  <c r="N6" i="33"/>
  <c r="H5" i="36"/>
  <c r="G5" i="36"/>
  <c r="H34" i="35"/>
  <c r="G34" i="35"/>
  <c r="H28" i="35"/>
  <c r="G28" i="35"/>
  <c r="H23" i="35"/>
  <c r="G23" i="35"/>
  <c r="H17" i="35"/>
  <c r="G17" i="35"/>
  <c r="H9" i="35"/>
  <c r="G9" i="35"/>
  <c r="F54" i="38"/>
  <c r="E54" i="38"/>
  <c r="F39" i="38"/>
  <c r="E39" i="38"/>
  <c r="F25" i="38"/>
  <c r="E25" i="38"/>
  <c r="F5" i="38"/>
  <c r="E5" i="38"/>
  <c r="F39" i="37"/>
  <c r="E39" i="37"/>
  <c r="F20" i="37"/>
  <c r="E20" i="37"/>
  <c r="F5" i="37"/>
  <c r="E5" i="37"/>
  <c r="F22" i="36"/>
  <c r="E22" i="36"/>
  <c r="F21" i="36"/>
  <c r="E21" i="36"/>
  <c r="F13" i="36"/>
  <c r="E13" i="36"/>
  <c r="F17" i="36"/>
  <c r="E17" i="36"/>
  <c r="F16" i="36"/>
  <c r="E16" i="36"/>
  <c r="F10" i="36"/>
  <c r="E10" i="36"/>
  <c r="F8" i="33" l="1"/>
  <c r="F17" i="33"/>
  <c r="F3" i="36"/>
  <c r="E3" i="36"/>
  <c r="D3" i="36"/>
  <c r="C3" i="36"/>
  <c r="C2" i="36"/>
  <c r="D2" i="36" s="1"/>
  <c r="E2" i="36" s="1"/>
  <c r="F2" i="36" s="1"/>
  <c r="F32" i="35"/>
  <c r="F31" i="35"/>
  <c r="F26" i="35"/>
  <c r="F25" i="35"/>
  <c r="F20" i="35"/>
  <c r="F19" i="35"/>
  <c r="F15" i="35"/>
  <c r="F14" i="35"/>
  <c r="F7" i="35"/>
  <c r="F6" i="35"/>
  <c r="E32" i="35"/>
  <c r="E31" i="35"/>
  <c r="E26" i="35"/>
  <c r="E25" i="35"/>
  <c r="E21" i="35"/>
  <c r="E20" i="35"/>
  <c r="E19" i="35"/>
  <c r="E15" i="35"/>
  <c r="E14" i="35"/>
  <c r="E7" i="35"/>
  <c r="E6" i="35"/>
  <c r="E11" i="35" l="1"/>
  <c r="F11" i="35" l="1"/>
  <c r="F13" i="35" l="1"/>
  <c r="E13" i="35"/>
  <c r="F12" i="35"/>
  <c r="E12" i="35"/>
  <c r="D21" i="35" l="1"/>
  <c r="C21" i="35"/>
  <c r="C36" i="38" l="1"/>
  <c r="C36" i="37"/>
  <c r="C18" i="37"/>
  <c r="C52" i="38" l="1"/>
  <c r="D63" i="34" l="1"/>
  <c r="C63" i="34"/>
  <c r="C61" i="34"/>
  <c r="D58" i="34"/>
  <c r="C58" i="34"/>
  <c r="D57" i="34"/>
  <c r="C57" i="34"/>
  <c r="D56" i="34"/>
  <c r="C56" i="34"/>
  <c r="D55" i="34"/>
  <c r="C55" i="34"/>
  <c r="D54" i="34"/>
  <c r="C54" i="34"/>
  <c r="D53" i="34"/>
  <c r="C53" i="34"/>
  <c r="D49" i="34"/>
  <c r="C49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D22" i="36"/>
  <c r="C22" i="36"/>
  <c r="D17" i="36"/>
  <c r="C17" i="36"/>
  <c r="D18" i="36"/>
  <c r="C18" i="36"/>
  <c r="D21" i="36"/>
  <c r="C21" i="36"/>
  <c r="D13" i="36"/>
  <c r="C13" i="36"/>
  <c r="D16" i="36"/>
  <c r="C16" i="36"/>
  <c r="D10" i="36"/>
  <c r="C10" i="36"/>
  <c r="L19" i="33"/>
  <c r="K19" i="33"/>
  <c r="J19" i="33"/>
  <c r="I19" i="33"/>
  <c r="H19" i="33"/>
  <c r="E19" i="33"/>
  <c r="G19" i="33"/>
  <c r="D19" i="33"/>
  <c r="C19" i="33"/>
  <c r="B19" i="33"/>
  <c r="L18" i="33"/>
  <c r="K18" i="33"/>
  <c r="J18" i="33"/>
  <c r="I18" i="33"/>
  <c r="H18" i="33"/>
  <c r="E18" i="33"/>
  <c r="G18" i="33"/>
  <c r="D18" i="33"/>
  <c r="C18" i="33"/>
  <c r="B18" i="33"/>
  <c r="L16" i="33"/>
  <c r="K16" i="33"/>
  <c r="J16" i="33"/>
  <c r="I16" i="33"/>
  <c r="H16" i="33"/>
  <c r="E16" i="33"/>
  <c r="G16" i="33"/>
  <c r="D16" i="33"/>
  <c r="C16" i="33"/>
  <c r="B16" i="33"/>
  <c r="L15" i="33"/>
  <c r="K15" i="33"/>
  <c r="J15" i="33"/>
  <c r="I15" i="33"/>
  <c r="H15" i="33"/>
  <c r="E15" i="33"/>
  <c r="G15" i="33"/>
  <c r="D15" i="33"/>
  <c r="C15" i="33"/>
  <c r="B15" i="33"/>
  <c r="M13" i="33"/>
  <c r="L13" i="33"/>
  <c r="K13" i="33"/>
  <c r="J13" i="33"/>
  <c r="I13" i="33"/>
  <c r="H13" i="33"/>
  <c r="E13" i="33"/>
  <c r="G13" i="33"/>
  <c r="D13" i="33"/>
  <c r="C13" i="33"/>
  <c r="B13" i="33"/>
  <c r="L10" i="33"/>
  <c r="K10" i="33"/>
  <c r="J10" i="33"/>
  <c r="I10" i="33"/>
  <c r="H10" i="33"/>
  <c r="E10" i="33"/>
  <c r="G10" i="33"/>
  <c r="D10" i="33"/>
  <c r="C10" i="33"/>
  <c r="B10" i="33"/>
  <c r="L9" i="33"/>
  <c r="K9" i="33"/>
  <c r="J9" i="33"/>
  <c r="I9" i="33"/>
  <c r="H9" i="33"/>
  <c r="E9" i="33"/>
  <c r="G9" i="33"/>
  <c r="D9" i="33"/>
  <c r="C9" i="33"/>
  <c r="B9" i="33"/>
  <c r="K7" i="33"/>
  <c r="J7" i="33"/>
  <c r="I7" i="33"/>
  <c r="H7" i="33"/>
  <c r="E7" i="33"/>
  <c r="G7" i="33"/>
  <c r="D7" i="33"/>
  <c r="C7" i="33"/>
  <c r="B7" i="33"/>
  <c r="L6" i="33"/>
  <c r="K6" i="33"/>
  <c r="J6" i="33"/>
  <c r="I6" i="33"/>
  <c r="H6" i="33"/>
  <c r="E6" i="33"/>
  <c r="G6" i="33"/>
  <c r="D6" i="33"/>
  <c r="C6" i="33"/>
  <c r="B6" i="33"/>
  <c r="M4" i="33"/>
  <c r="L4" i="33"/>
  <c r="K4" i="33"/>
  <c r="J4" i="33"/>
  <c r="I4" i="33"/>
  <c r="H4" i="33"/>
  <c r="E4" i="33"/>
  <c r="G4" i="33"/>
  <c r="D4" i="33"/>
  <c r="C4" i="33"/>
  <c r="B4" i="33"/>
  <c r="D32" i="35"/>
  <c r="C32" i="35"/>
  <c r="D31" i="35"/>
  <c r="C31" i="35"/>
  <c r="D26" i="35"/>
  <c r="C26" i="35"/>
  <c r="D25" i="35"/>
  <c r="C25" i="35"/>
  <c r="D20" i="35"/>
  <c r="C20" i="35"/>
  <c r="D19" i="35"/>
  <c r="C19" i="35"/>
  <c r="D15" i="35"/>
  <c r="C15" i="35"/>
  <c r="D14" i="35"/>
  <c r="C14" i="35"/>
  <c r="D13" i="35"/>
  <c r="C13" i="35"/>
  <c r="D12" i="35"/>
  <c r="C12" i="35"/>
  <c r="D11" i="35"/>
  <c r="C11" i="35"/>
  <c r="D7" i="35"/>
  <c r="C7" i="35"/>
  <c r="D6" i="35"/>
  <c r="C6" i="35"/>
  <c r="C51" i="38"/>
  <c r="C50" i="38"/>
  <c r="C49" i="38"/>
  <c r="C48" i="38"/>
  <c r="C46" i="38"/>
  <c r="C45" i="38"/>
  <c r="C43" i="38"/>
  <c r="C42" i="38"/>
  <c r="C41" i="38"/>
  <c r="C37" i="38"/>
  <c r="C35" i="38"/>
  <c r="C34" i="38"/>
  <c r="C33" i="38"/>
  <c r="C32" i="38"/>
  <c r="C30" i="38"/>
  <c r="C29" i="38"/>
  <c r="C28" i="38"/>
  <c r="C23" i="38"/>
  <c r="C22" i="38"/>
  <c r="C21" i="38"/>
  <c r="C20" i="38"/>
  <c r="C18" i="38"/>
  <c r="C17" i="38"/>
  <c r="C16" i="38"/>
  <c r="C14" i="38"/>
  <c r="C13" i="38"/>
  <c r="C11" i="38"/>
  <c r="C10" i="38"/>
  <c r="C8" i="38"/>
  <c r="C35" i="37"/>
  <c r="C33" i="37"/>
  <c r="C32" i="37"/>
  <c r="C31" i="37"/>
  <c r="C30" i="37"/>
  <c r="C29" i="37"/>
  <c r="C27" i="37"/>
  <c r="C26" i="37"/>
  <c r="C24" i="37"/>
  <c r="C22" i="37"/>
  <c r="C17" i="37"/>
  <c r="C16" i="37"/>
  <c r="C15" i="37"/>
  <c r="C14" i="37"/>
  <c r="C13" i="37"/>
  <c r="C12" i="37"/>
  <c r="C10" i="37"/>
  <c r="C9" i="37"/>
  <c r="C7" i="37"/>
  <c r="D7" i="34" l="1"/>
  <c r="K17" i="33" l="1"/>
  <c r="I8" i="33"/>
  <c r="H8" i="33"/>
  <c r="J17" i="33" l="1"/>
  <c r="C8" i="33"/>
  <c r="C11" i="33" s="1"/>
  <c r="K8" i="33"/>
  <c r="J20" i="33"/>
  <c r="D8" i="33"/>
  <c r="D11" i="33" s="1"/>
  <c r="I11" i="33"/>
  <c r="G8" i="33"/>
  <c r="G11" i="33" s="1"/>
  <c r="E8" i="33"/>
  <c r="E11" i="33" s="1"/>
  <c r="C17" i="33"/>
  <c r="C20" i="33" s="1"/>
  <c r="J8" i="33"/>
  <c r="D17" i="33"/>
  <c r="D20" i="33" s="1"/>
  <c r="M18" i="33"/>
  <c r="K11" i="33"/>
  <c r="J11" i="33"/>
  <c r="H11" i="33"/>
  <c r="M19" i="33" l="1"/>
  <c r="K20" i="33"/>
  <c r="D30" i="35" l="1"/>
  <c r="D9" i="35"/>
  <c r="H17" i="33" l="1"/>
  <c r="H20" i="33" s="1"/>
  <c r="E17" i="33" l="1"/>
  <c r="E20" i="33" s="1"/>
  <c r="G17" i="33" l="1"/>
  <c r="G20" i="33" s="1"/>
  <c r="I17" i="33" l="1"/>
  <c r="I20" i="33" s="1"/>
  <c r="M16" i="33"/>
  <c r="D17" i="35" l="1"/>
  <c r="C6" i="34" l="1"/>
  <c r="L17" i="33"/>
  <c r="M15" i="33"/>
  <c r="L20" i="33" l="1"/>
  <c r="C25" i="38" l="1"/>
  <c r="D37" i="38" l="1"/>
  <c r="D34" i="38"/>
  <c r="D28" i="38"/>
  <c r="D21" i="38"/>
  <c r="D10" i="38"/>
  <c r="D32" i="37"/>
  <c r="D30" i="37"/>
  <c r="D24" i="37"/>
  <c r="D13" i="37"/>
  <c r="D12" i="37"/>
  <c r="D10" i="37"/>
  <c r="D9" i="37"/>
  <c r="D33" i="37" l="1"/>
  <c r="D36" i="37" l="1"/>
  <c r="D50" i="38" l="1"/>
  <c r="D22" i="37" l="1"/>
  <c r="D27" i="37" l="1"/>
  <c r="D29" i="38"/>
  <c r="D11" i="38" l="1"/>
  <c r="D23" i="38" l="1"/>
  <c r="D36" i="38" l="1"/>
  <c r="D15" i="37" l="1"/>
  <c r="D35" i="38" l="1"/>
  <c r="D32" i="38" l="1"/>
  <c r="D18" i="38" l="1"/>
  <c r="D16" i="38"/>
  <c r="D42" i="38" l="1"/>
  <c r="D46" i="38"/>
  <c r="D43" i="38" l="1"/>
  <c r="D45" i="38" l="1"/>
  <c r="D33" i="38" l="1"/>
  <c r="D17" i="38" l="1"/>
  <c r="D20" i="38" l="1"/>
  <c r="D14" i="38" l="1"/>
  <c r="D31" i="37" l="1"/>
  <c r="D17" i="37" l="1"/>
  <c r="D13" i="38" l="1"/>
  <c r="D35" i="37"/>
  <c r="D16" i="37" l="1"/>
  <c r="D30" i="38" l="1"/>
  <c r="D26" i="37"/>
  <c r="D7" i="37"/>
  <c r="D25" i="38" l="1"/>
  <c r="D8" i="38"/>
  <c r="D14" i="37" l="1"/>
  <c r="D29" i="37"/>
  <c r="D52" i="38" l="1"/>
  <c r="D49" i="38" l="1"/>
  <c r="D48" i="38" l="1"/>
  <c r="D51" i="38" l="1"/>
  <c r="D41" i="38" l="1"/>
  <c r="D22" i="38" l="1"/>
  <c r="D22" i="34" l="1"/>
  <c r="C22" i="34"/>
  <c r="L7" i="33" l="1"/>
  <c r="L8" i="33" s="1"/>
  <c r="L11" i="33" s="1"/>
  <c r="F21" i="35" l="1"/>
  <c r="D20" i="37" l="1"/>
  <c r="C20" i="37" l="1"/>
  <c r="D23" i="35" l="1"/>
  <c r="D28" i="35" s="1"/>
  <c r="B8" i="33"/>
  <c r="B11" i="33" s="1"/>
  <c r="M10" i="33"/>
  <c r="M7" i="33"/>
  <c r="B17" i="33"/>
  <c r="M6" i="33"/>
  <c r="B20" i="33" l="1"/>
  <c r="M17" i="33"/>
  <c r="D34" i="35"/>
  <c r="M8" i="33"/>
  <c r="M20" i="33" l="1"/>
  <c r="M11" i="33"/>
  <c r="D2" i="38"/>
  <c r="E24" i="36" l="1"/>
  <c r="F24" i="36" l="1"/>
  <c r="A1" i="38"/>
  <c r="D5" i="38" l="1"/>
  <c r="F30" i="35"/>
  <c r="D39" i="38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4" i="38" l="1"/>
  <c r="F5" i="36"/>
  <c r="F26" i="36" s="1"/>
  <c r="E5" i="36"/>
  <c r="E26" i="36" s="1"/>
  <c r="C5" i="38" l="1"/>
  <c r="C39" i="38" l="1"/>
  <c r="C54" i="38" l="1"/>
  <c r="D5" i="37"/>
  <c r="C5" i="37"/>
  <c r="C39" i="37" l="1"/>
  <c r="D39" i="37"/>
  <c r="C30" i="35" l="1"/>
  <c r="D24" i="36" l="1"/>
  <c r="C24" i="36"/>
  <c r="C9" i="35"/>
  <c r="C17" i="35" l="1"/>
  <c r="C23" i="35" l="1"/>
  <c r="C28" i="35" l="1"/>
  <c r="C34" i="35" l="1"/>
  <c r="C5" i="36" s="1"/>
  <c r="D5" i="36"/>
  <c r="D51" i="34"/>
  <c r="C26" i="36" l="1"/>
  <c r="D26" i="36"/>
  <c r="D41" i="34" l="1"/>
  <c r="D24" i="34"/>
  <c r="D6" i="34" l="1"/>
  <c r="D33" i="34" l="1"/>
  <c r="D5" i="34" s="1"/>
  <c r="D60" i="34" l="1"/>
  <c r="D65" i="34" l="1"/>
  <c r="C51" i="34" l="1"/>
  <c r="C41" i="34" l="1"/>
  <c r="C7" i="34" l="1"/>
  <c r="C24" i="34" l="1"/>
  <c r="C33" i="34" l="1"/>
  <c r="C5" i="34" l="1"/>
  <c r="C60" i="34" l="1"/>
  <c r="C65" i="34" l="1"/>
  <c r="N4" i="33" l="1"/>
  <c r="G24" i="36" l="1"/>
  <c r="H24" i="36" l="1"/>
  <c r="H26" i="36" l="1"/>
  <c r="N11" i="33"/>
  <c r="G26" i="36" l="1"/>
</calcChain>
</file>

<file path=xl/sharedStrings.xml><?xml version="1.0" encoding="utf-8"?>
<sst xmlns="http://schemas.openxmlformats.org/spreadsheetml/2006/main" count="257" uniqueCount="191">
  <si>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</si>
  <si>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</si>
  <si>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</si>
  <si>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</si>
  <si>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</si>
  <si>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</si>
  <si>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</si>
  <si>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</si>
  <si>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</si>
  <si>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</si>
  <si>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</si>
  <si>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</si>
  <si>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</si>
  <si>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</si>
  <si>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</si>
  <si>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</si>
  <si>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</si>
  <si>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</si>
  <si>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</si>
  <si>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</si>
  <si>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</si>
  <si>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</si>
  <si>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</si>
  <si>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</si>
  <si>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</si>
  <si>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</si>
  <si>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</si>
  <si>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</si>
  <si>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</si>
  <si>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</si>
  <si>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</si>
  <si>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</si>
  <si>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</si>
  <si>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</si>
  <si>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</si>
  <si>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</si>
  <si>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</si>
  <si>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</si>
  <si>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</si>
  <si>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</si>
  <si>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</si>
  <si>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</si>
  <si>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</si>
  <si>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</si>
  <si>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</si>
  <si>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</si>
  <si>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</si>
  <si>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</si>
  <si>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</si>
  <si>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</si>
  <si>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</si>
  <si>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</si>
  <si>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</si>
  <si>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</si>
  <si>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</si>
  <si>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</si>
  <si>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</si>
  <si>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</si>
  <si>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</si>
  <si>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</si>
  <si>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</si>
  <si>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</si>
  <si>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</si>
  <si>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</si>
  <si>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</si>
  <si>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</si>
  <si>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</si>
  <si>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</si>
  <si>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</si>
  <si>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</si>
  <si>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</si>
  <si>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</si>
  <si>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</si>
  <si>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</si>
  <si>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</si>
  <si>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</si>
  <si>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</si>
  <si>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</si>
  <si>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</si>
  <si>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</si>
  <si>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</si>
  <si>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</si>
  <si>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</si>
  <si>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</si>
  <si>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</si>
  <si>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</si>
  <si>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</si>
  <si>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</si>
  <si>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</si>
  <si>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</si>
  <si>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</si>
  <si>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</si>
  <si>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</si>
  <si>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</si>
  <si>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</si>
  <si>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</si>
  <si>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</si>
  <si>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</si>
  <si>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</si>
  <si>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</si>
  <si>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</si>
  <si>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</si>
  <si>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</si>
  <si>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</si>
  <si>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</si>
  <si>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</si>
  <si>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</si>
  <si>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</si>
  <si>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</si>
  <si>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</si>
  <si>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</si>
  <si>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</si>
  <si>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</si>
  <si>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</si>
  <si>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</si>
  <si>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</si>
  <si>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</si>
  <si>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</si>
  <si>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</si>
  <si>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</si>
  <si>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</si>
  <si>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</si>
  <si>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</si>
  <si>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</si>
  <si>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</si>
  <si>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</si>
  <si>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</si>
  <si>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</si>
  <si>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</si>
  <si>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</si>
  <si>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</si>
  <si>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</si>
  <si>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</si>
  <si>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</si>
  <si>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</si>
  <si>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</si>
  <si>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</si>
  <si>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</si>
  <si>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</si>
  <si>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</si>
  <si>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</si>
  <si>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</si>
  <si>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</si>
  <si>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</si>
  <si>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</si>
  <si>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</si>
  <si>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</si>
  <si>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</si>
  <si>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</si>
  <si>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</si>
  <si>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</si>
  <si>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</si>
  <si>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</si>
  <si>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</si>
  <si>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</si>
  <si>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</si>
  <si>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</si>
  <si>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</si>
  <si>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</si>
  <si>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</si>
  <si>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</si>
  <si>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</si>
  <si>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</si>
  <si>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</si>
  <si>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</si>
  <si>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</si>
  <si>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1 Ocak 2022 itibarıyla bakiyeler</t>
  </si>
  <si>
    <t xml:space="preserve">1 Ocak 2023 itibarıyla bakiyeler </t>
  </si>
  <si>
    <t>Sermaye 
düzeltmesi farkları</t>
  </si>
  <si>
    <t>Hisse senedi ihraç primleri</t>
  </si>
  <si>
    <t>Geçmiş dönem 
bağımsız denetimden 
geçmiş</t>
  </si>
  <si>
    <t>Cari dönem 
bağımsız denetimden
geçmemiş</t>
  </si>
  <si>
    <t>Ford Otomotiv Sanayi A.Ş. 30 Eylül 2023 ve 31 Aralık 2022 tarihleri itibarıyla finansal durum tabloları</t>
  </si>
  <si>
    <t>Ford Otomotiv Sanayi A.Ş. 30 Eylül 2023 ve 2022 tarihlerinde sona eren dokuz aylık ara dönemlere ait kar veya zarar tabloları</t>
  </si>
  <si>
    <t>Bağımsız denetimden geçmemiş</t>
  </si>
  <si>
    <t>1 Ocak-
30 Eylül 2023</t>
  </si>
  <si>
    <t>1 Temmuz-
30 Eylül 2023</t>
  </si>
  <si>
    <t>1 Ocak-
30 Eylül 2022</t>
  </si>
  <si>
    <t>1 Temmuz-
30 Eylül 2022</t>
  </si>
  <si>
    <t>71,51 Kr</t>
  </si>
  <si>
    <t>37,09 Kr</t>
  </si>
  <si>
    <t>29,42 Kr</t>
  </si>
  <si>
    <t>10,88 Kr</t>
  </si>
  <si>
    <t>Ford Otomotiv Sanayi A.Ş. 30 Eylül 2023 ve 2022 tarihlerinde sona eren altı aylık ara dönemlere ait diğer kapsamlı gelir tabloları</t>
  </si>
  <si>
    <t>Ford Otomotiv Sanayi A.Ş. 1 Ocak - 30 Eylül 2023 ve 2022 hesap dönemlerine ait özkaynak değişim tabloları</t>
  </si>
  <si>
    <t>30 Eylül 2022 itibarıyla bakiyeler</t>
  </si>
  <si>
    <t>30 Eylül 2023 itibarıyla bakiyeler</t>
  </si>
  <si>
    <t>Kar payları</t>
  </si>
  <si>
    <t>Cari dönem 
bağımsız 
denetimden 
geçmemiş
30 Eylül 2023</t>
  </si>
  <si>
    <t>Geçmiş dönem 
bağımsız 
denetimden 
geçmemiş
30 Eylül 2022</t>
  </si>
  <si>
    <t>Ford Otomotiv Sanayi A.Ş. 1 Ocak - 30 Eylül 2023 ve 2022 hesap dönemlerine ait nakit akış tabloları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</si>
</sst>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11">
    <xf numFmtId="0" fontId="0" fillId="0" borderId="0" xfId="0" applyAlignment="1"/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188" fontId="48" fillId="0" borderId="0" xfId="126" applyNumberFormat="1" applyFont="1" applyFill="1" applyBorder="1" applyAlignment="1">
      <alignment horizontal="center" vertical="center"/>
    </xf>
    <xf numFmtId="188" fontId="48" fillId="0" borderId="0" xfId="126" applyNumberFormat="1" applyFont="1" applyFill="1" applyAlignment="1">
      <alignment horizontal="center" vertical="center"/>
    </xf>
    <xf numFmtId="164" fontId="20" fillId="0" borderId="0" xfId="126" applyFont="1" applyFill="1" applyAlignment="1">
      <alignment horizontal="right" vertical="center"/>
    </xf>
    <xf numFmtId="188" fontId="48" fillId="0" borderId="0" xfId="126" applyNumberFormat="1" applyFont="1" applyFill="1" applyAlignment="1">
      <alignment horizontal="center"/>
    </xf>
    <xf numFmtId="188" fontId="51" fillId="0" borderId="0" xfId="126" applyNumberFormat="1" applyFont="1" applyFill="1" applyAlignment="1"/>
    <xf numFmtId="188" fontId="51" fillId="0" borderId="0" xfId="126" applyNumberFormat="1" applyFont="1" applyFill="1"/>
    <xf numFmtId="188" fontId="48" fillId="0" borderId="0" xfId="126" applyNumberFormat="1" applyFont="1" applyFill="1" applyAlignment="1"/>
    <xf numFmtId="0" fontId="30" fillId="0" borderId="11" xfId="0" applyFont="1" applyFill="1" applyBorder="1" applyAlignment="1">
      <alignment horizontal="left"/>
    </xf>
    <xf numFmtId="0" fontId="38" fillId="0" borderId="0" xfId="70" applyFont="1" applyFill="1"/>
    <xf numFmtId="0" fontId="38" fillId="0" borderId="0" xfId="70" applyFont="1" applyFill="1" applyAlignment="1">
      <alignment horizontal="center"/>
    </xf>
    <xf numFmtId="0" fontId="39" fillId="0" borderId="0" xfId="70" applyFont="1" applyFill="1"/>
    <xf numFmtId="0" fontId="30" fillId="0" borderId="11" xfId="0" applyFont="1" applyFill="1" applyBorder="1" applyAlignment="1">
      <alignment horizontal="left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14" fontId="43" fillId="0" borderId="0" xfId="121" applyNumberFormat="1" applyFont="1" applyFill="1" applyAlignment="1">
      <alignment horizontal="right" wrapText="1"/>
    </xf>
    <xf numFmtId="14" fontId="20" fillId="0" borderId="0" xfId="121" applyNumberFormat="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0" fontId="20" fillId="0" borderId="0" xfId="0" applyFont="1" applyFill="1" applyAlignment="1">
      <alignment horizontal="right" vertical="center" wrapText="1"/>
    </xf>
    <xf numFmtId="0" fontId="55" fillId="0" borderId="0" xfId="0" applyFont="1" applyFill="1" applyAlignment="1">
      <alignment horizontal="justify" vertical="center"/>
    </xf>
    <xf numFmtId="0" fontId="0" fillId="0" borderId="0" xfId="0" applyFill="1" applyAlignment="1"/>
    <xf numFmtId="3" fontId="55" fillId="0" borderId="0" xfId="0" applyNumberFormat="1" applyFont="1" applyFill="1" applyAlignment="1">
      <alignment horizontal="center" vertical="center"/>
    </xf>
    <xf numFmtId="166" fontId="30" fillId="0" borderId="0" xfId="0" applyNumberFormat="1" applyFont="1" applyFill="1" applyAlignment="1">
      <alignment vertical="center"/>
    </xf>
    <xf numFmtId="166" fontId="30" fillId="0" borderId="0" xfId="0" applyNumberFormat="1" applyFont="1" applyFill="1" applyAlignment="1">
      <alignment horizontal="right" vertical="center" wrapText="1"/>
    </xf>
    <xf numFmtId="3" fontId="0" fillId="0" borderId="0" xfId="0" applyNumberFormat="1" applyFill="1" applyAlignment="1"/>
    <xf numFmtId="0" fontId="20" fillId="0" borderId="0" xfId="0" applyFont="1" applyFill="1" applyAlignment="1">
      <alignment horizontal="left" vertical="center" wrapText="1" indent="1"/>
    </xf>
    <xf numFmtId="0" fontId="30" fillId="0" borderId="0" xfId="0" applyFont="1" applyFill="1" applyAlignment="1">
      <alignment horizontal="right" vertical="center" wrapText="1"/>
    </xf>
    <xf numFmtId="166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Alignment="1">
      <alignment horizontal="right" vertical="center" wrapText="1"/>
    </xf>
    <xf numFmtId="0" fontId="54" fillId="0" borderId="0" xfId="0" applyFont="1" applyFill="1" applyAlignment="1">
      <alignment horizontal="justify" vertical="center"/>
    </xf>
    <xf numFmtId="3" fontId="54" fillId="0" borderId="0" xfId="0" applyNumberFormat="1" applyFont="1" applyFill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6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20" fillId="0" borderId="11" xfId="0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vertical="center"/>
    </xf>
    <xf numFmtId="166" fontId="30" fillId="0" borderId="12" xfId="0" applyNumberFormat="1" applyFont="1" applyFill="1" applyBorder="1" applyAlignment="1">
      <alignment horizontal="right" vertical="center" wrapText="1"/>
    </xf>
    <xf numFmtId="3" fontId="20" fillId="0" borderId="0" xfId="0" applyNumberFormat="1" applyFont="1" applyFill="1" applyAlignment="1">
      <alignment horizontal="right" vertical="center" wrapText="1"/>
    </xf>
    <xf numFmtId="0" fontId="2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 wrapText="1"/>
    </xf>
    <xf numFmtId="166" fontId="20" fillId="0" borderId="0" xfId="0" applyNumberFormat="1" applyFont="1" applyFill="1" applyAlignment="1"/>
    <xf numFmtId="0" fontId="44" fillId="0" borderId="0" xfId="0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/>
    </xf>
    <xf numFmtId="0" fontId="38" fillId="0" borderId="0" xfId="121" applyFont="1" applyFill="1" applyAlignment="1">
      <alignment horizontal="center"/>
    </xf>
    <xf numFmtId="0" fontId="39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55" fillId="0" borderId="0" xfId="0" applyFont="1" applyFill="1" applyAlignment="1"/>
    <xf numFmtId="0" fontId="20" fillId="0" borderId="0" xfId="70" applyFont="1" applyFill="1"/>
    <xf numFmtId="0" fontId="39" fillId="0" borderId="0" xfId="70" applyFont="1" applyFill="1" applyAlignment="1">
      <alignment horizontal="center"/>
    </xf>
    <xf numFmtId="0" fontId="30" fillId="0" borderId="0" xfId="0" applyFont="1" applyFill="1" applyAlignment="1"/>
    <xf numFmtId="0" fontId="39" fillId="0" borderId="12" xfId="70" applyFont="1" applyFill="1" applyBorder="1" applyAlignment="1">
      <alignment wrapText="1"/>
    </xf>
    <xf numFmtId="0" fontId="39" fillId="0" borderId="0" xfId="70" applyFont="1" applyFill="1" applyAlignment="1">
      <alignment horizontal="center" wrapText="1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  <xf numFmtId="0" fontId="39" fillId="0" borderId="11" xfId="70" applyFont="1" applyFill="1" applyBorder="1" applyAlignment="1">
      <alignment horizontal="right" wrapText="1"/>
    </xf>
    <xf numFmtId="0" fontId="39" fillId="0" borderId="0" xfId="70" applyFont="1" applyFill="1" applyAlignment="1">
      <alignment horizontal="right" wrapText="1"/>
    </xf>
    <xf numFmtId="0" fontId="30" fillId="0" borderId="12" xfId="0" applyFont="1" applyFill="1" applyBorder="1" applyAlignment="1">
      <alignment wrapText="1"/>
    </xf>
    <xf numFmtId="3" fontId="30" fillId="0" borderId="12" xfId="0" applyNumberFormat="1" applyFont="1" applyFill="1" applyBorder="1" applyAlignment="1">
      <alignment horizontal="right" wrapText="1"/>
    </xf>
    <xf numFmtId="166" fontId="30" fillId="0" borderId="12" xfId="0" applyNumberFormat="1" applyFont="1" applyFill="1" applyBorder="1" applyAlignment="1">
      <alignment horizontal="right" wrapText="1"/>
    </xf>
    <xf numFmtId="0" fontId="57" fillId="0" borderId="0" xfId="0" applyFont="1" applyFill="1" applyAlignment="1">
      <alignment vertical="center"/>
    </xf>
    <xf numFmtId="3" fontId="57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 wrapText="1"/>
    </xf>
    <xf numFmtId="0" fontId="58" fillId="0" borderId="0" xfId="0" applyFont="1" applyFill="1" applyAlignment="1">
      <alignment vertical="center"/>
    </xf>
    <xf numFmtId="166" fontId="20" fillId="0" borderId="0" xfId="0" applyNumberFormat="1" applyFont="1" applyFill="1" applyAlignment="1">
      <alignment horizontal="right"/>
    </xf>
    <xf numFmtId="3" fontId="58" fillId="0" borderId="0" xfId="0" applyNumberFormat="1" applyFont="1" applyFill="1" applyAlignment="1">
      <alignment vertical="center"/>
    </xf>
    <xf numFmtId="166" fontId="20" fillId="0" borderId="11" xfId="0" applyNumberFormat="1" applyFont="1" applyFill="1" applyBorder="1" applyAlignment="1">
      <alignment horizontal="right"/>
    </xf>
    <xf numFmtId="166" fontId="58" fillId="0" borderId="0" xfId="0" applyNumberFormat="1" applyFont="1" applyFill="1" applyAlignment="1">
      <alignment vertical="center"/>
    </xf>
    <xf numFmtId="164" fontId="30" fillId="0" borderId="12" xfId="124" applyFont="1" applyFill="1" applyBorder="1" applyAlignment="1">
      <alignment horizontal="right" wrapText="1"/>
    </xf>
    <xf numFmtId="188" fontId="30" fillId="0" borderId="12" xfId="124" applyNumberFormat="1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3" fontId="30" fillId="0" borderId="0" xfId="0" applyNumberFormat="1" applyFont="1" applyFill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horizontal="right" wrapText="1"/>
    </xf>
    <xf numFmtId="0" fontId="30" fillId="0" borderId="0" xfId="0" applyFont="1" applyFill="1" applyAlignment="1">
      <alignment wrapText="1"/>
    </xf>
    <xf numFmtId="3" fontId="30" fillId="0" borderId="0" xfId="0" applyNumberFormat="1" applyFont="1" applyFill="1" applyAlignment="1">
      <alignment horizontal="right" wrapText="1"/>
    </xf>
    <xf numFmtId="166" fontId="30" fillId="0" borderId="0" xfId="0" applyNumberFormat="1" applyFont="1" applyFill="1" applyAlignment="1">
      <alignment horizontal="right" wrapText="1"/>
    </xf>
    <xf numFmtId="0" fontId="30" fillId="0" borderId="12" xfId="0" applyFont="1" applyFill="1" applyBorder="1" applyAlignment="1">
      <alignment vertical="center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vertical="center"/>
    </xf>
    <xf numFmtId="0" fontId="39" fillId="0" borderId="0" xfId="121" applyFont="1" applyFill="1"/>
    <xf numFmtId="0" fontId="38" fillId="0" borderId="0" xfId="121" applyFont="1" applyFill="1"/>
    <xf numFmtId="3" fontId="38" fillId="0" borderId="0" xfId="70" applyNumberFormat="1" applyFont="1" applyFill="1"/>
    <xf numFmtId="3" fontId="20" fillId="0" borderId="0" xfId="0" applyNumberFormat="1" applyFont="1" applyFill="1" applyAlignment="1">
      <alignment horizontal="right" vertical="center"/>
    </xf>
    <xf numFmtId="3" fontId="30" fillId="0" borderId="0" xfId="0" applyNumberFormat="1" applyFont="1" applyFill="1" applyAlignment="1"/>
    <xf numFmtId="3" fontId="20" fillId="0" borderId="0" xfId="0" applyNumberFormat="1" applyFont="1" applyFill="1" applyAlignment="1"/>
    <xf numFmtId="0" fontId="38" fillId="0" borderId="0" xfId="127" applyFont="1" applyFill="1"/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9" fillId="0" borderId="10" xfId="128" applyFont="1" applyFill="1" applyBorder="1" applyAlignment="1">
      <alignment horizontal="right" wrapText="1"/>
    </xf>
    <xf numFmtId="0" fontId="53" fillId="0" borderId="0" xfId="0" applyFont="1" applyFill="1" applyAlignment="1">
      <alignment horizontal="left" vertical="center"/>
    </xf>
    <xf numFmtId="0" fontId="30" fillId="0" borderId="11" xfId="0" applyFont="1" applyFill="1" applyBorder="1" applyAlignment="1">
      <alignment horizontal="center" wrapText="1"/>
    </xf>
    <xf numFmtId="0" fontId="39" fillId="0" borderId="11" xfId="128" applyFont="1" applyFill="1" applyBorder="1" applyAlignment="1">
      <alignment horizontal="right" wrapText="1"/>
    </xf>
    <xf numFmtId="0" fontId="30" fillId="0" borderId="0" xfId="0" applyFont="1" applyFill="1" applyAlignment="1">
      <alignment horizontal="justify" vertical="center" wrapText="1"/>
    </xf>
    <xf numFmtId="0" fontId="30" fillId="0" borderId="0" xfId="0" applyFont="1" applyFill="1" applyAlignment="1">
      <alignment horizontal="right" wrapText="1"/>
    </xf>
    <xf numFmtId="0" fontId="53" fillId="0" borderId="0" xfId="0" applyFont="1" applyFill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166" fontId="30" fillId="0" borderId="11" xfId="0" applyNumberFormat="1" applyFont="1" applyFill="1" applyBorder="1" applyAlignment="1">
      <alignment vertical="center"/>
    </xf>
    <xf numFmtId="0" fontId="55" fillId="0" borderId="0" xfId="0" applyFont="1" applyFill="1" applyAlignment="1">
      <alignment vertical="center"/>
    </xf>
    <xf numFmtId="3" fontId="55" fillId="0" borderId="0" xfId="0" applyNumberFormat="1" applyFont="1" applyFill="1" applyAlignment="1">
      <alignment vertical="center"/>
    </xf>
    <xf numFmtId="0" fontId="20" fillId="0" borderId="11" xfId="0" applyFont="1" applyFill="1" applyBorder="1" applyAlignment="1">
      <alignment horizontal="center" vertical="center" wrapText="1"/>
    </xf>
    <xf numFmtId="166" fontId="20" fillId="0" borderId="11" xfId="0" applyNumberFormat="1" applyFont="1" applyFill="1" applyBorder="1" applyAlignment="1">
      <alignment horizontal="center" vertical="center"/>
    </xf>
    <xf numFmtId="0" fontId="54" fillId="0" borderId="0" xfId="0" applyFont="1" applyFill="1" applyAlignment="1">
      <alignment vertical="center"/>
    </xf>
    <xf numFmtId="3" fontId="54" fillId="0" borderId="0" xfId="0" applyNumberFormat="1" applyFont="1" applyFill="1" applyAlignment="1">
      <alignment vertical="center"/>
    </xf>
    <xf numFmtId="0" fontId="38" fillId="0" borderId="0" xfId="127" applyFont="1" applyFill="1" applyAlignment="1">
      <alignment horizontal="center"/>
    </xf>
    <xf numFmtId="0" fontId="39" fillId="0" borderId="0" xfId="127" applyFont="1" applyFill="1" applyAlignment="1">
      <alignment horizontal="center"/>
    </xf>
    <xf numFmtId="0" fontId="20" fillId="0" borderId="0" xfId="0" applyFont="1" applyFill="1" applyAlignment="1">
      <alignment horizontal="center" vertical="center" wrapText="1"/>
    </xf>
    <xf numFmtId="3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20" fillId="0" borderId="0" xfId="127" applyFont="1" applyFill="1"/>
    <xf numFmtId="0" fontId="20" fillId="0" borderId="11" xfId="0" applyFont="1" applyFill="1" applyBorder="1" applyAlignment="1">
      <alignment vertical="top" wrapText="1"/>
    </xf>
    <xf numFmtId="3" fontId="20" fillId="0" borderId="0" xfId="127" applyNumberFormat="1" applyFont="1" applyFill="1"/>
    <xf numFmtId="166" fontId="30" fillId="0" borderId="11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166" fontId="30" fillId="0" borderId="8" xfId="0" applyNumberFormat="1" applyFont="1" applyFill="1" applyBorder="1" applyAlignment="1">
      <alignment vertical="center"/>
    </xf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3" fontId="42" fillId="0" borderId="0" xfId="127" applyNumberFormat="1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3" fontId="42" fillId="0" borderId="0" xfId="127" applyNumberFormat="1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3" fontId="38" fillId="0" borderId="0" xfId="127" applyNumberFormat="1" applyFont="1" applyFill="1" applyAlignment="1">
      <alignment horizontal="center"/>
    </xf>
    <xf numFmtId="0" fontId="30" fillId="0" borderId="11" xfId="0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188" fontId="50" fillId="0" borderId="0" xfId="126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5" fontId="53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horizontal="left" vertical="center"/>
    </xf>
    <xf numFmtId="3" fontId="52" fillId="0" borderId="0" xfId="0" applyNumberFormat="1" applyFont="1" applyFill="1" applyAlignment="1">
      <alignment horizontal="left" vertical="center"/>
    </xf>
    <xf numFmtId="0" fontId="45" fillId="0" borderId="0" xfId="0" applyFont="1" applyFill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166" fontId="30" fillId="0" borderId="0" xfId="0" applyNumberFormat="1" applyFont="1" applyFill="1" applyAlignment="1"/>
    <xf numFmtId="0" fontId="30" fillId="0" borderId="12" xfId="0" applyFont="1" applyFill="1" applyBorder="1" applyAlignment="1">
      <alignment horizontal="center" vertical="center" wrapText="1"/>
    </xf>
    <xf numFmtId="3" fontId="30" fillId="0" borderId="12" xfId="0" applyNumberFormat="1" applyFont="1" applyFill="1" applyBorder="1" applyAlignment="1"/>
    <xf numFmtId="0" fontId="55" fillId="0" borderId="0" xfId="0" applyFont="1" applyFill="1" applyAlignment="1">
      <alignment horizontal="left" vertical="center"/>
    </xf>
    <xf numFmtId="3" fontId="53" fillId="0" borderId="0" xfId="0" applyNumberFormat="1" applyFont="1" applyFill="1" applyAlignment="1">
      <alignment horizontal="left" vertical="center"/>
    </xf>
    <xf numFmtId="188" fontId="49" fillId="0" borderId="0" xfId="126" applyNumberFormat="1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horizontal="left" vertical="center"/>
    </xf>
    <xf numFmtId="166" fontId="20" fillId="0" borderId="0" xfId="0" applyNumberFormat="1" applyFont="1" applyFill="1" applyAlignment="1">
      <alignment horizontal="right" vertical="center"/>
    </xf>
    <xf numFmtId="0" fontId="38" fillId="0" borderId="0" xfId="127" applyFont="1" applyFill="1" applyAlignment="1">
      <alignment vertical="center"/>
    </xf>
    <xf numFmtId="0" fontId="30" fillId="0" borderId="0" xfId="0" applyFont="1" applyFill="1" applyAlignment="1">
      <alignment horizontal="center" vertical="center" wrapText="1"/>
    </xf>
    <xf numFmtId="0" fontId="38" fillId="0" borderId="12" xfId="127" applyFont="1" applyFill="1" applyBorder="1" applyAlignment="1">
      <alignment horizontal="center"/>
    </xf>
    <xf numFmtId="0" fontId="30" fillId="0" borderId="13" xfId="0" applyFont="1" applyFill="1" applyBorder="1" applyAlignment="1">
      <alignment vertical="center" wrapText="1"/>
    </xf>
    <xf numFmtId="0" fontId="39" fillId="0" borderId="9" xfId="127" applyFont="1" applyFill="1" applyBorder="1" applyAlignment="1">
      <alignment vertical="center"/>
    </xf>
    <xf numFmtId="4" fontId="30" fillId="0" borderId="9" xfId="0" applyNumberFormat="1" applyFont="1" applyFill="1" applyBorder="1" applyAlignment="1">
      <alignment horizontal="right" vertical="center"/>
    </xf>
    <xf numFmtId="3" fontId="46" fillId="0" borderId="0" xfId="0" applyNumberFormat="1" applyFont="1" applyFill="1" applyAlignment="1">
      <alignment horizontal="center" vertical="center"/>
    </xf>
    <xf numFmtId="3" fontId="45" fillId="0" borderId="0" xfId="0" applyNumberFormat="1" applyFont="1" applyFill="1" applyAlignment="1">
      <alignment horizontal="center" vertical="center"/>
    </xf>
    <xf numFmtId="0" fontId="45" fillId="0" borderId="0" xfId="0" applyFont="1" applyFill="1" applyAlignment="1">
      <alignment horizontal="center"/>
    </xf>
    <xf numFmtId="0" fontId="38" fillId="0" borderId="0" xfId="130" applyFont="1" applyFill="1"/>
    <xf numFmtId="0" fontId="20" fillId="0" borderId="0" xfId="0" applyFont="1" applyFill="1" applyAlignment="1"/>
    <xf numFmtId="0" fontId="40" fillId="0" borderId="0" xfId="129" applyFont="1" applyFill="1" applyAlignment="1">
      <alignment horizontal="center" vertical="center" wrapText="1"/>
    </xf>
    <xf numFmtId="0" fontId="39" fillId="0" borderId="0" xfId="129" applyFont="1" applyFill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7" fontId="39" fillId="0" borderId="11" xfId="129" applyNumberFormat="1" applyFont="1" applyFill="1" applyBorder="1" applyAlignment="1">
      <alignment horizontal="right" vertical="center" wrapText="1"/>
    </xf>
    <xf numFmtId="0" fontId="56" fillId="0" borderId="0" xfId="0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3" fontId="38" fillId="0" borderId="0" xfId="130" applyNumberFormat="1" applyFont="1" applyFill="1"/>
    <xf numFmtId="0" fontId="20" fillId="0" borderId="0" xfId="0" applyFont="1" applyFill="1" applyAlignment="1">
      <alignment vertical="center"/>
    </xf>
    <xf numFmtId="3" fontId="30" fillId="0" borderId="0" xfId="0" applyNumberFormat="1" applyFont="1" applyFill="1" applyAlignment="1">
      <alignment horizontal="right" vertical="center"/>
    </xf>
    <xf numFmtId="3" fontId="56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left" vertical="center" indent="2"/>
    </xf>
    <xf numFmtId="0" fontId="52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indent="1"/>
    </xf>
    <xf numFmtId="3" fontId="35" fillId="0" borderId="0" xfId="0" applyNumberFormat="1" applyFont="1" applyFill="1" applyAlignment="1">
      <alignment vertical="center"/>
    </xf>
    <xf numFmtId="0" fontId="20" fillId="0" borderId="0" xfId="130" applyFont="1" applyFill="1"/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horizontal="right"/>
    </xf>
    <xf numFmtId="188" fontId="49" fillId="0" borderId="0" xfId="126" applyNumberFormat="1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right" vertical="center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/>
    </xf>
    <xf numFmtId="0" fontId="20" fillId="0" borderId="13" xfId="0" applyFont="1" applyFill="1" applyBorder="1" applyAlignment="1">
      <alignment horizontal="right" vertical="center"/>
    </xf>
    <xf numFmtId="3" fontId="30" fillId="0" borderId="13" xfId="0" applyNumberFormat="1" applyFont="1" applyFill="1" applyBorder="1" applyAlignment="1">
      <alignment horizontal="right" vertical="center"/>
    </xf>
    <xf numFmtId="0" fontId="38" fillId="0" borderId="0" xfId="130" applyFont="1" applyFill="1" applyAlignment="1">
      <alignment horizont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164" fontId="20" fillId="0" borderId="0" xfId="124" applyFont="1" applyFill="1" applyAlignment="1">
      <alignment horizontal="right" vertical="center"/>
    </xf>
    <xf numFmtId="0" fontId="30" fillId="0" borderId="11" xfId="0" applyFont="1" applyFill="1" applyBorder="1" applyAlignment="1">
      <alignment horizontal="right" vertical="center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EYL&#220;L\RAPOR%20DOSYALARI\SEP_23_SPK_FA%20d&#252;zeltme.xlsx" TargetMode="External"/><Relationship Id="rId1" Type="http://schemas.openxmlformats.org/officeDocument/2006/relationships/externalLinkPath" Target="/Muhasebe_ve_Finansman/Muhasebe/VTU1/2023%20SPK%20EYL&#220;L/RAPOR%20DOSYALARI/SEP_23_SPK_FA%20d&#252;zeltm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ARALIK\RAPOR%20DOSYALARI\DEC_22_SPK%20-%20v3_Ertelenmi&#351;%20Vergi%20D&#252;zeltme%20Sonras&#305;.xlsx" TargetMode="External"/><Relationship Id="rId1" Type="http://schemas.openxmlformats.org/officeDocument/2006/relationships/externalLinkPath" Target="/Muhasebe_ve_Finansman/Muhasebe/VTU1/2022%20SPK%20ARALIK/RAPOR%20DOSYALARI/DEC_22_SPK%20-%20v3_Ertelenmi&#351;%20Vergi%20D&#252;zeltme%20Sonras&#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3%20SPK%20EYL&#220;L/D&#304;PNOTLAR/Condensed%20Rapor_30.09.2023_v2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EYL&#220;L\RAPOR%20DOSYALARI\SEP_22_SPK.xlsx" TargetMode="External"/><Relationship Id="rId1" Type="http://schemas.openxmlformats.org/officeDocument/2006/relationships/externalLinkPath" Target="/Muhasebe_ve_Finansman/Muhasebe/VTU1/2022%20SPK%20EYL&#220;L/RAPOR%20DOSYALARI/SEP_22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SEP_21_SPK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EYL&#220;L\RAPOR%20DOSYALARI\KAPSAMLI%20GEL&#304;R%20SEP_2023.xlsx" TargetMode="External"/><Relationship Id="rId1" Type="http://schemas.openxmlformats.org/officeDocument/2006/relationships/externalLinkPath" Target="/Muhasebe_ve_Finansman/Muhasebe/VTU1/2023%20SPK%20EYL&#220;L/RAPOR%20DOSYALARI/KAPSAMLI%20GEL&#304;R%20SEP_2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KAPSAMLI%20GEL&#304;R%20SEP_22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EYL&#220;L\RAPOR%20DOSYALARI\OZSERMAYE%20HAREKET%20TABLOSU_2023_SEP.xlsx" TargetMode="External"/><Relationship Id="rId1" Type="http://schemas.openxmlformats.org/officeDocument/2006/relationships/externalLinkPath" Target="/Muhasebe_ve_Finansman/Muhasebe/VTU1/2023%20SPK%20EYL&#220;L/RAPOR%20DOSYALARI/OZSERMAYE%20HAREKET%20TABLOSU_2023_SEP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EYL&#220;L\RAPOR%20DOSYALARI\OZSERMAYE%20HAREKET%20TABLOSU_2022_SEP.xlsx" TargetMode="External"/><Relationship Id="rId1" Type="http://schemas.openxmlformats.org/officeDocument/2006/relationships/externalLinkPath" Target="/Muhasebe_ve_Finansman/Muhasebe/VTU1/2022%20SPK%20EYL&#220;L/RAPOR%20DOSYALARI/OZSERMAYE%20HAREKET%20TABLOSU_2022_SE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3%20SPK%20EYL&#220;L/RAPOR%20DOSYALARI/CASH%20FLOW_2023%20SEP_konsolide%20-%20FA%20d&#252;zeltm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CASH%20FLOW_2022%20SEP_kons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EYL&#220;L\Finansal%20Sonu&#231;%20Duyurusu\Mali%20Tablolar\30%20September%202023%20Financial%20Statements.xlsx" TargetMode="External"/><Relationship Id="rId1" Type="http://schemas.openxmlformats.org/officeDocument/2006/relationships/externalLinkPath" Target="30%20September%202023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AB9">
            <v>225960890</v>
          </cell>
          <cell r="AC9">
            <v>86105537</v>
          </cell>
        </row>
        <row r="10">
          <cell r="AB10">
            <v>-191319123</v>
          </cell>
          <cell r="AC10">
            <v>-71408900</v>
          </cell>
        </row>
        <row r="14">
          <cell r="AB14">
            <v>-3684687</v>
          </cell>
          <cell r="AC14">
            <v>-1481666</v>
          </cell>
        </row>
        <row r="15">
          <cell r="AB15">
            <v>-3463003</v>
          </cell>
          <cell r="AC15">
            <v>-1596952</v>
          </cell>
        </row>
        <row r="16">
          <cell r="AB16">
            <v>-3162320</v>
          </cell>
          <cell r="AC16">
            <v>-1154357</v>
          </cell>
        </row>
        <row r="17">
          <cell r="AB17">
            <v>9044565</v>
          </cell>
          <cell r="AC17">
            <v>2241713</v>
          </cell>
        </row>
        <row r="18">
          <cell r="AB18">
            <v>-4315655</v>
          </cell>
          <cell r="AC18">
            <v>-1009365</v>
          </cell>
        </row>
        <row r="22">
          <cell r="AB22">
            <v>628</v>
          </cell>
          <cell r="AC22">
            <v>479</v>
          </cell>
        </row>
        <row r="23">
          <cell r="AB23">
            <v>-65726</v>
          </cell>
          <cell r="AC23">
            <v>-64149</v>
          </cell>
        </row>
        <row r="28">
          <cell r="AB28">
            <v>8674060</v>
          </cell>
          <cell r="AC28">
            <v>3460667</v>
          </cell>
        </row>
        <row r="29">
          <cell r="AB29">
            <v>-14149084</v>
          </cell>
          <cell r="AC29">
            <v>-4033784</v>
          </cell>
        </row>
        <row r="34">
          <cell r="AB34">
            <v>-1888523</v>
          </cell>
          <cell r="AC34">
            <v>-39149</v>
          </cell>
        </row>
        <row r="35">
          <cell r="AB35">
            <v>3461825</v>
          </cell>
          <cell r="AC35">
            <v>1994186</v>
          </cell>
        </row>
      </sheetData>
      <sheetData sheetId="4">
        <row r="13">
          <cell r="C13">
            <v>30555827</v>
          </cell>
        </row>
        <row r="15">
          <cell r="C15">
            <v>16513502</v>
          </cell>
        </row>
        <row r="16">
          <cell r="C16">
            <v>14631606</v>
          </cell>
        </row>
        <row r="18">
          <cell r="C18">
            <v>559343</v>
          </cell>
        </row>
        <row r="19">
          <cell r="C19">
            <v>247534</v>
          </cell>
        </row>
        <row r="21">
          <cell r="C21">
            <v>29402853</v>
          </cell>
        </row>
        <row r="22">
          <cell r="C22">
            <v>1358773</v>
          </cell>
        </row>
        <row r="23">
          <cell r="C23">
            <v>3510213</v>
          </cell>
        </row>
        <row r="24">
          <cell r="C24">
            <v>0</v>
          </cell>
        </row>
        <row r="26">
          <cell r="C26">
            <v>247148</v>
          </cell>
        </row>
        <row r="28">
          <cell r="C28">
            <v>16236</v>
          </cell>
        </row>
        <row r="29">
          <cell r="C29">
            <v>256523</v>
          </cell>
        </row>
        <row r="30">
          <cell r="C30">
            <v>32260734</v>
          </cell>
        </row>
        <row r="31">
          <cell r="C31">
            <v>10236097</v>
          </cell>
        </row>
        <row r="32">
          <cell r="C32">
            <v>730163</v>
          </cell>
        </row>
        <row r="33">
          <cell r="C33">
            <v>9969783</v>
          </cell>
        </row>
        <row r="34">
          <cell r="C34">
            <v>10459495</v>
          </cell>
        </row>
        <row r="35">
          <cell r="C35">
            <v>1474235</v>
          </cell>
        </row>
        <row r="36">
          <cell r="C36">
            <v>60334</v>
          </cell>
        </row>
        <row r="49">
          <cell r="C49">
            <v>75594</v>
          </cell>
        </row>
        <row r="51">
          <cell r="C51">
            <v>13982617</v>
          </cell>
        </row>
        <row r="53">
          <cell r="C53">
            <v>11086344</v>
          </cell>
        </row>
        <row r="55">
          <cell r="C55">
            <v>12654458</v>
          </cell>
        </row>
        <row r="56">
          <cell r="C56">
            <v>34331660</v>
          </cell>
        </row>
        <row r="58">
          <cell r="C58">
            <v>0</v>
          </cell>
        </row>
        <row r="59">
          <cell r="C59">
            <v>1576423</v>
          </cell>
        </row>
        <row r="60">
          <cell r="C60">
            <v>377323</v>
          </cell>
        </row>
        <row r="61">
          <cell r="C61">
            <v>1095139</v>
          </cell>
        </row>
        <row r="63">
          <cell r="C63">
            <v>2321140</v>
          </cell>
        </row>
        <row r="64">
          <cell r="C64">
            <v>50369</v>
          </cell>
        </row>
        <row r="65">
          <cell r="C65">
            <v>13476</v>
          </cell>
        </row>
        <row r="68">
          <cell r="C68">
            <v>207807</v>
          </cell>
        </row>
        <row r="69">
          <cell r="C69">
            <v>9453521</v>
          </cell>
        </row>
        <row r="71">
          <cell r="C71">
            <v>28409747</v>
          </cell>
        </row>
        <row r="74">
          <cell r="C74">
            <v>1997026</v>
          </cell>
        </row>
        <row r="75">
          <cell r="C75">
            <v>1231495</v>
          </cell>
        </row>
        <row r="77">
          <cell r="C77">
            <v>3008154</v>
          </cell>
        </row>
        <row r="78">
          <cell r="C78">
            <v>5439</v>
          </cell>
        </row>
        <row r="80">
          <cell r="C80">
            <v>814876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239606</v>
          </cell>
        </row>
        <row r="90">
          <cell r="C90">
            <v>-11360210</v>
          </cell>
        </row>
        <row r="91">
          <cell r="C91">
            <v>7098398</v>
          </cell>
        </row>
        <row r="93">
          <cell r="C93">
            <v>-1035544</v>
          </cell>
        </row>
        <row r="94">
          <cell r="C94">
            <v>1919055</v>
          </cell>
        </row>
        <row r="95">
          <cell r="C95">
            <v>18172570</v>
          </cell>
        </row>
        <row r="96">
          <cell r="C96">
            <v>25093846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>
        <row r="48">
          <cell r="D48">
            <v>20520326</v>
          </cell>
        </row>
      </sheetData>
      <sheetData sheetId="4">
        <row r="13">
          <cell r="C13">
            <v>10114706</v>
          </cell>
        </row>
        <row r="15">
          <cell r="C15">
            <v>18656098.539231598</v>
          </cell>
        </row>
        <row r="16">
          <cell r="C16">
            <v>7194845</v>
          </cell>
        </row>
        <row r="18">
          <cell r="C18">
            <v>116104</v>
          </cell>
        </row>
        <row r="19">
          <cell r="C19">
            <v>167414</v>
          </cell>
        </row>
        <row r="21">
          <cell r="C21">
            <v>13854008</v>
          </cell>
        </row>
        <row r="22">
          <cell r="C22">
            <v>1195201</v>
          </cell>
        </row>
        <row r="23">
          <cell r="C23">
            <v>3674364</v>
          </cell>
        </row>
        <row r="24">
          <cell r="C24">
            <v>151777</v>
          </cell>
        </row>
        <row r="26">
          <cell r="C26">
            <v>164475</v>
          </cell>
        </row>
        <row r="28">
          <cell r="C28">
            <v>15684</v>
          </cell>
        </row>
        <row r="29">
          <cell r="C29">
            <v>145942</v>
          </cell>
        </row>
        <row r="30">
          <cell r="C30">
            <v>20145190</v>
          </cell>
        </row>
        <row r="31">
          <cell r="C31">
            <v>6950343</v>
          </cell>
        </row>
        <row r="32">
          <cell r="C32">
            <v>503941</v>
          </cell>
        </row>
        <row r="33">
          <cell r="C33">
            <v>6063772</v>
          </cell>
        </row>
        <row r="34">
          <cell r="C34">
            <v>5374582.1340317884</v>
          </cell>
        </row>
        <row r="35">
          <cell r="C35">
            <v>1153083</v>
          </cell>
        </row>
        <row r="36">
          <cell r="C36">
            <v>28000</v>
          </cell>
        </row>
        <row r="37">
          <cell r="C37">
            <v>382717</v>
          </cell>
        </row>
        <row r="49">
          <cell r="C49">
            <v>75716</v>
          </cell>
        </row>
        <row r="51">
          <cell r="C51">
            <v>7523746</v>
          </cell>
        </row>
        <row r="53">
          <cell r="C53">
            <v>5619141</v>
          </cell>
        </row>
        <row r="55">
          <cell r="C55">
            <v>4529401</v>
          </cell>
        </row>
        <row r="56">
          <cell r="C56">
            <v>25616845</v>
          </cell>
        </row>
        <row r="58">
          <cell r="C58">
            <v>73169</v>
          </cell>
        </row>
        <row r="59">
          <cell r="C59">
            <v>662186</v>
          </cell>
        </row>
        <row r="60">
          <cell r="C60">
            <v>151546</v>
          </cell>
        </row>
        <row r="61">
          <cell r="C61">
            <v>575911</v>
          </cell>
        </row>
        <row r="63">
          <cell r="C63">
            <v>1255686</v>
          </cell>
        </row>
        <row r="64">
          <cell r="C64">
            <v>0</v>
          </cell>
        </row>
        <row r="65">
          <cell r="C65">
            <v>122633</v>
          </cell>
        </row>
        <row r="68">
          <cell r="C68">
            <v>117614</v>
          </cell>
        </row>
        <row r="69">
          <cell r="C69">
            <v>6407114</v>
          </cell>
        </row>
        <row r="71">
          <cell r="C71">
            <v>18175044</v>
          </cell>
        </row>
        <row r="74">
          <cell r="C74">
            <v>1890236</v>
          </cell>
        </row>
        <row r="75">
          <cell r="C75">
            <v>786836</v>
          </cell>
        </row>
        <row r="77">
          <cell r="C77">
            <v>493991</v>
          </cell>
        </row>
        <row r="78">
          <cell r="C78">
            <v>5439</v>
          </cell>
        </row>
        <row r="79">
          <cell r="C79">
            <v>0</v>
          </cell>
        </row>
        <row r="80">
          <cell r="C80">
            <v>567819.13403178821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137717</v>
          </cell>
        </row>
        <row r="90">
          <cell r="C90">
            <v>-4881384</v>
          </cell>
        </row>
        <row r="91">
          <cell r="C91">
            <v>1674943</v>
          </cell>
        </row>
        <row r="93">
          <cell r="C93">
            <v>-1000033</v>
          </cell>
        </row>
        <row r="94">
          <cell r="C94">
            <v>1420763</v>
          </cell>
        </row>
        <row r="95">
          <cell r="C95">
            <v>5057387</v>
          </cell>
        </row>
        <row r="96">
          <cell r="C96">
            <v>18613943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"/>
      <sheetName val="Bilanço A"/>
      <sheetName val="Bilanço P"/>
      <sheetName val="Gelir Tablosu"/>
      <sheetName val="ÖKD"/>
      <sheetName val="NA"/>
      <sheetName val="5"/>
      <sheetName val="6"/>
      <sheetName val="7"/>
      <sheetName val="8"/>
      <sheetName val="9"/>
      <sheetName val="10"/>
      <sheetName val="11"/>
      <sheetName val="12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</sheetNames>
    <sheetDataSet>
      <sheetData sheetId="0"/>
      <sheetData sheetId="1">
        <row r="24">
          <cell r="D24">
            <v>155148</v>
          </cell>
        </row>
        <row r="44">
          <cell r="D44">
            <v>553621</v>
          </cell>
        </row>
      </sheetData>
      <sheetData sheetId="2">
        <row r="46">
          <cell r="D46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AA9">
            <v>110857477</v>
          </cell>
          <cell r="AB9">
            <v>50127391</v>
          </cell>
        </row>
        <row r="10">
          <cell r="AA10">
            <v>-96297973</v>
          </cell>
          <cell r="AB10">
            <v>-44440293</v>
          </cell>
        </row>
        <row r="14">
          <cell r="AA14">
            <v>-1691843</v>
          </cell>
          <cell r="AB14">
            <v>-606218</v>
          </cell>
        </row>
        <row r="15">
          <cell r="AA15">
            <v>-1206535</v>
          </cell>
          <cell r="AB15">
            <v>-537148</v>
          </cell>
        </row>
        <row r="16">
          <cell r="AA16">
            <v>-939048</v>
          </cell>
          <cell r="AB16">
            <v>-357362</v>
          </cell>
        </row>
        <row r="17">
          <cell r="AA17">
            <v>1901721</v>
          </cell>
          <cell r="AB17">
            <v>497049</v>
          </cell>
        </row>
        <row r="18">
          <cell r="AA18">
            <v>-1207631</v>
          </cell>
          <cell r="AB18">
            <v>-436461</v>
          </cell>
        </row>
        <row r="22">
          <cell r="AA22">
            <v>13030</v>
          </cell>
          <cell r="AB22">
            <v>7833</v>
          </cell>
        </row>
        <row r="23">
          <cell r="AA23">
            <v>-22042</v>
          </cell>
          <cell r="AB23">
            <v>-4779</v>
          </cell>
        </row>
        <row r="24">
          <cell r="D24">
            <v>0</v>
          </cell>
          <cell r="E24">
            <v>0</v>
          </cell>
        </row>
        <row r="28">
          <cell r="AA28">
            <v>5943385</v>
          </cell>
          <cell r="AB28">
            <v>1429083</v>
          </cell>
        </row>
        <row r="29">
          <cell r="AA29">
            <v>-8079360</v>
          </cell>
          <cell r="AB29">
            <v>-2064066</v>
          </cell>
        </row>
        <row r="34">
          <cell r="AA34">
            <v>-73503</v>
          </cell>
          <cell r="AB34">
            <v>-22741.930996555209</v>
          </cell>
        </row>
        <row r="35">
          <cell r="AA35">
            <v>1124493</v>
          </cell>
          <cell r="AB35">
            <v>223902.93099655525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SEP_21_SPK"/>
    </sheetNames>
    <sheetDataSet>
      <sheetData sheetId="0"/>
      <sheetData sheetId="1"/>
      <sheetData sheetId="2"/>
      <sheetData sheetId="3">
        <row r="9">
          <cell r="D9">
            <v>45657489</v>
          </cell>
        </row>
        <row r="24">
          <cell r="E24">
            <v>0</v>
          </cell>
        </row>
      </sheetData>
      <sheetData sheetId="4">
        <row r="13">
          <cell r="C13">
            <v>13587561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Konsolide"/>
    </sheetNames>
    <sheetDataSet>
      <sheetData sheetId="0">
        <row r="34">
          <cell r="F34">
            <v>25493733</v>
          </cell>
        </row>
      </sheetData>
      <sheetData sheetId="1">
        <row r="34">
          <cell r="F34">
            <v>25093847</v>
          </cell>
        </row>
        <row r="39">
          <cell r="F39">
            <v>-129860</v>
          </cell>
          <cell r="G39">
            <v>9161</v>
          </cell>
        </row>
        <row r="40">
          <cell r="F40">
            <v>94349</v>
          </cell>
          <cell r="G40">
            <v>66545</v>
          </cell>
        </row>
        <row r="43">
          <cell r="F43">
            <v>110581</v>
          </cell>
          <cell r="G43">
            <v>118666</v>
          </cell>
        </row>
        <row r="44">
          <cell r="F44">
            <v>-8692</v>
          </cell>
          <cell r="G44">
            <v>-9096</v>
          </cell>
        </row>
        <row r="46">
          <cell r="F46">
            <v>-8026214</v>
          </cell>
          <cell r="G46">
            <v>-545744</v>
          </cell>
        </row>
        <row r="47">
          <cell r="F47">
            <v>1547388</v>
          </cell>
          <cell r="G47">
            <v>97101</v>
          </cell>
        </row>
        <row r="48">
          <cell r="F48">
            <v>5423455.2990349941</v>
          </cell>
          <cell r="G48">
            <v>464205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Konsolide"/>
    </sheetNames>
    <sheetDataSet>
      <sheetData sheetId="0">
        <row r="39">
          <cell r="F39">
            <v>-174759</v>
          </cell>
          <cell r="G39">
            <v>-21786</v>
          </cell>
        </row>
        <row r="40">
          <cell r="F40">
            <v>34952</v>
          </cell>
          <cell r="G40">
            <v>4357</v>
          </cell>
        </row>
        <row r="43">
          <cell r="F43">
            <v>29357</v>
          </cell>
          <cell r="G43">
            <v>19501</v>
          </cell>
        </row>
        <row r="44">
          <cell r="F44">
            <v>-1468</v>
          </cell>
          <cell r="G44">
            <v>-975</v>
          </cell>
        </row>
        <row r="46">
          <cell r="F46">
            <v>-422469</v>
          </cell>
          <cell r="G46">
            <v>-77926</v>
          </cell>
        </row>
        <row r="47">
          <cell r="F47">
            <v>34428</v>
          </cell>
          <cell r="G47">
            <v>960</v>
          </cell>
        </row>
      </sheetData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5 Özs. Hareket Tab"/>
      <sheetName val="Sheet1"/>
      <sheetName val="Özs. Hareket Tab kons"/>
      <sheetName val="Temettü Maddeleri"/>
    </sheetNames>
    <sheetDataSet>
      <sheetData sheetId="0"/>
      <sheetData sheetId="1"/>
      <sheetData sheetId="2">
        <row r="7">
          <cell r="C7">
            <v>350910</v>
          </cell>
          <cell r="D7">
            <v>27920</v>
          </cell>
          <cell r="E7">
            <v>8</v>
          </cell>
          <cell r="F7">
            <v>46489</v>
          </cell>
          <cell r="G7">
            <v>-3191233</v>
          </cell>
          <cell r="I7">
            <v>-125723</v>
          </cell>
          <cell r="J7">
            <v>766316</v>
          </cell>
          <cell r="K7">
            <v>3472846</v>
          </cell>
          <cell r="L7">
            <v>8801005</v>
          </cell>
          <cell r="M7">
            <v>10148538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  <cell r="L9">
            <v>10322171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27889</v>
          </cell>
          <cell r="G10">
            <v>-388041</v>
          </cell>
          <cell r="H10">
            <v>230249</v>
          </cell>
          <cell r="I10">
            <v>-139807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454428</v>
          </cell>
          <cell r="K14">
            <v>8346577</v>
          </cell>
          <cell r="L14">
            <v>-8801005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-4561830</v>
          </cell>
          <cell r="L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137717</v>
          </cell>
          <cell r="G19">
            <v>-4881384</v>
          </cell>
          <cell r="H19">
            <v>1674943</v>
          </cell>
          <cell r="I19">
            <v>-1000033</v>
          </cell>
          <cell r="J19">
            <v>1420763</v>
          </cell>
          <cell r="K19">
            <v>5057387</v>
          </cell>
          <cell r="L19">
            <v>18613943</v>
          </cell>
          <cell r="M19">
            <v>21402174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25093847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101889</v>
          </cell>
          <cell r="G22">
            <v>-6478826</v>
          </cell>
          <cell r="H22">
            <v>5423455.2990349941</v>
          </cell>
          <cell r="I22">
            <v>-35511</v>
          </cell>
          <cell r="J22">
            <v>0</v>
          </cell>
          <cell r="K22">
            <v>0</v>
          </cell>
          <cell r="L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498292</v>
          </cell>
          <cell r="K26">
            <v>18115651</v>
          </cell>
          <cell r="L26">
            <v>-18613943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-5000468</v>
          </cell>
          <cell r="L27">
            <v>0</v>
          </cell>
        </row>
      </sheetData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5 Özs. Hareket Tab"/>
      <sheetName val="Sheet1"/>
      <sheetName val="Özs. Hareket Tab kons"/>
      <sheetName val="Temettü Maddeleri"/>
    </sheetNames>
    <sheetDataSet>
      <sheetData sheetId="0">
        <row r="10">
          <cell r="K10">
            <v>0</v>
          </cell>
        </row>
      </sheetData>
      <sheetData sheetId="1" refreshError="1"/>
      <sheetData sheetId="2">
        <row r="29">
          <cell r="M29">
            <v>15639169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2084523</v>
          </cell>
          <cell r="H10">
            <v>1250885</v>
          </cell>
        </row>
        <row r="11">
          <cell r="G11">
            <v>8270</v>
          </cell>
          <cell r="H11">
            <v>2836</v>
          </cell>
        </row>
        <row r="12">
          <cell r="G12">
            <v>1478228</v>
          </cell>
          <cell r="H12">
            <v>708841</v>
          </cell>
        </row>
        <row r="13">
          <cell r="G13">
            <v>54274</v>
          </cell>
          <cell r="H13">
            <v>17565</v>
          </cell>
        </row>
        <row r="14">
          <cell r="G14">
            <v>1424732</v>
          </cell>
          <cell r="H14">
            <v>634124</v>
          </cell>
        </row>
        <row r="15">
          <cell r="G15">
            <v>294331</v>
          </cell>
          <cell r="H15">
            <v>-9851</v>
          </cell>
        </row>
        <row r="16">
          <cell r="G16">
            <v>0</v>
          </cell>
          <cell r="H16">
            <v>-2929</v>
          </cell>
        </row>
        <row r="17">
          <cell r="G17">
            <v>-2074044</v>
          </cell>
          <cell r="H17">
            <v>-464895</v>
          </cell>
        </row>
        <row r="18">
          <cell r="G18">
            <v>2819537</v>
          </cell>
          <cell r="H18">
            <v>552384</v>
          </cell>
        </row>
        <row r="19">
          <cell r="G19">
            <v>-1573301</v>
          </cell>
          <cell r="H19">
            <v>-1050990</v>
          </cell>
        </row>
        <row r="20">
          <cell r="G20">
            <v>-2117762</v>
          </cell>
          <cell r="H20">
            <v>-427842</v>
          </cell>
        </row>
        <row r="21">
          <cell r="G21">
            <v>2576718</v>
          </cell>
          <cell r="H21">
            <v>776010</v>
          </cell>
        </row>
        <row r="22">
          <cell r="G22">
            <v>65098</v>
          </cell>
          <cell r="H22">
            <v>11941</v>
          </cell>
        </row>
        <row r="23">
          <cell r="G23">
            <v>8691448</v>
          </cell>
          <cell r="H23">
            <v>4696817</v>
          </cell>
        </row>
        <row r="27">
          <cell r="G27">
            <v>-5510496</v>
          </cell>
          <cell r="H27">
            <v>-8366393</v>
          </cell>
        </row>
        <row r="28">
          <cell r="G28">
            <v>-15557115</v>
          </cell>
          <cell r="H28">
            <v>-6503596</v>
          </cell>
        </row>
        <row r="29">
          <cell r="G29">
            <v>-80808</v>
          </cell>
          <cell r="H29">
            <v>-290994</v>
          </cell>
        </row>
        <row r="30">
          <cell r="G30">
            <v>17126896</v>
          </cell>
          <cell r="H30">
            <v>8637287</v>
          </cell>
        </row>
        <row r="31">
          <cell r="G31">
            <v>-1036957</v>
          </cell>
          <cell r="H31">
            <v>-1681376</v>
          </cell>
        </row>
        <row r="32">
          <cell r="G32">
            <v>3593791</v>
          </cell>
          <cell r="H32">
            <v>127887</v>
          </cell>
        </row>
        <row r="36">
          <cell r="G36">
            <v>-2360938</v>
          </cell>
          <cell r="H36">
            <v>-727879</v>
          </cell>
        </row>
        <row r="37">
          <cell r="G37">
            <v>1830738</v>
          </cell>
          <cell r="H37">
            <v>329007</v>
          </cell>
        </row>
        <row r="38">
          <cell r="G38">
            <v>-435844</v>
          </cell>
          <cell r="H38">
            <v>-36613</v>
          </cell>
        </row>
        <row r="39">
          <cell r="G39">
            <v>-822233</v>
          </cell>
          <cell r="H39">
            <v>-431925</v>
          </cell>
        </row>
        <row r="40">
          <cell r="G40">
            <v>-1686377</v>
          </cell>
          <cell r="H40">
            <v>-158101</v>
          </cell>
        </row>
        <row r="44">
          <cell r="G44">
            <v>45734</v>
          </cell>
          <cell r="H44">
            <v>16980</v>
          </cell>
        </row>
        <row r="45">
          <cell r="G45">
            <v>-10036746</v>
          </cell>
          <cell r="H45">
            <v>-2364866</v>
          </cell>
        </row>
        <row r="46">
          <cell r="G46">
            <v>-1817438</v>
          </cell>
          <cell r="H46">
            <v>-1372326</v>
          </cell>
        </row>
        <row r="47">
          <cell r="G47">
            <v>-3988775</v>
          </cell>
          <cell r="H47">
            <v>-4388596</v>
          </cell>
        </row>
        <row r="48">
          <cell r="G48">
            <v>0</v>
          </cell>
          <cell r="H48">
            <v>2929</v>
          </cell>
        </row>
        <row r="49">
          <cell r="G49">
            <v>-32334</v>
          </cell>
          <cell r="H49">
            <v>-1875</v>
          </cell>
        </row>
        <row r="50">
          <cell r="G50">
            <v>0</v>
          </cell>
          <cell r="H50">
            <v>-6825590</v>
          </cell>
        </row>
        <row r="53">
          <cell r="G53">
            <v>18571451</v>
          </cell>
          <cell r="H53">
            <v>16763827</v>
          </cell>
        </row>
        <row r="54">
          <cell r="G54">
            <v>-11174673</v>
          </cell>
          <cell r="H54">
            <v>-12327358</v>
          </cell>
        </row>
        <row r="55">
          <cell r="G55">
            <v>-5000468</v>
          </cell>
          <cell r="H55">
            <v>-4561830</v>
          </cell>
        </row>
        <row r="56">
          <cell r="G56">
            <v>-1761367</v>
          </cell>
          <cell r="H56">
            <v>-369552</v>
          </cell>
        </row>
        <row r="57">
          <cell r="G57">
            <v>1990961</v>
          </cell>
          <cell r="H57">
            <v>528549</v>
          </cell>
        </row>
        <row r="58">
          <cell r="G58">
            <v>-98641</v>
          </cell>
          <cell r="H58">
            <v>-61270</v>
          </cell>
        </row>
        <row r="60">
          <cell r="G60">
            <v>-226222</v>
          </cell>
        </row>
        <row r="63">
          <cell r="G63">
            <v>10109622</v>
          </cell>
          <cell r="H63">
            <v>14106240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1250885</v>
          </cell>
        </row>
        <row r="24">
          <cell r="G24">
            <v>0</v>
          </cell>
          <cell r="H24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96934799</v>
          </cell>
          <cell r="D5">
            <v>55124517.539231598</v>
          </cell>
        </row>
        <row r="20">
          <cell r="C20">
            <v>66264369</v>
          </cell>
          <cell r="D20">
            <v>40927729.134031788</v>
          </cell>
        </row>
        <row r="39">
          <cell r="C39">
            <v>163199168</v>
          </cell>
          <cell r="D39">
            <v>96052246.673263386</v>
          </cell>
        </row>
      </sheetData>
      <sheetData sheetId="1">
        <row r="5">
          <cell r="C5">
            <v>77564543</v>
          </cell>
          <cell r="D5">
            <v>46205980</v>
          </cell>
        </row>
        <row r="25">
          <cell r="C25">
            <v>45128065</v>
          </cell>
          <cell r="D25">
            <v>28444093.134031788</v>
          </cell>
        </row>
        <row r="39">
          <cell r="C39">
            <v>40506560</v>
          </cell>
          <cell r="D39">
            <v>21402174</v>
          </cell>
        </row>
        <row r="54">
          <cell r="C54">
            <v>163199168</v>
          </cell>
          <cell r="D54">
            <v>96052247.134031788</v>
          </cell>
        </row>
      </sheetData>
      <sheetData sheetId="2">
        <row r="9">
          <cell r="C9">
            <v>34641767</v>
          </cell>
          <cell r="D9">
            <v>14696637</v>
          </cell>
        </row>
        <row r="17">
          <cell r="C17">
            <v>29060667</v>
          </cell>
          <cell r="D17">
            <v>11696010</v>
          </cell>
        </row>
        <row r="24">
          <cell r="C24">
            <v>28995569</v>
          </cell>
          <cell r="D24">
            <v>11632340</v>
          </cell>
        </row>
        <row r="29">
          <cell r="C29">
            <v>23520545</v>
          </cell>
          <cell r="D29">
            <v>11059223</v>
          </cell>
        </row>
        <row r="35">
          <cell r="C35">
            <v>25093847</v>
          </cell>
          <cell r="D35">
            <v>13014260</v>
          </cell>
        </row>
      </sheetData>
      <sheetData sheetId="3">
        <row r="5">
          <cell r="C5">
            <v>25093847</v>
          </cell>
          <cell r="D5">
            <v>13014260</v>
          </cell>
        </row>
        <row r="24">
          <cell r="C24">
            <v>-988992.7009650059</v>
          </cell>
          <cell r="D24">
            <v>200838</v>
          </cell>
        </row>
        <row r="26">
          <cell r="C26">
            <v>24104854.299034994</v>
          </cell>
          <cell r="D26">
            <v>13215098</v>
          </cell>
        </row>
      </sheetData>
      <sheetData sheetId="4">
        <row r="4">
          <cell r="M4">
            <v>10148538</v>
          </cell>
        </row>
        <row r="6">
          <cell r="M6">
            <v>10322171</v>
          </cell>
        </row>
        <row r="7">
          <cell r="M7">
            <v>-269710</v>
          </cell>
        </row>
        <row r="8">
          <cell r="M8">
            <v>10052461</v>
          </cell>
        </row>
        <row r="9">
          <cell r="M9">
            <v>0</v>
          </cell>
        </row>
        <row r="10">
          <cell r="M10">
            <v>-4561830</v>
          </cell>
        </row>
        <row r="11">
          <cell r="M11">
            <v>15639169</v>
          </cell>
        </row>
        <row r="13">
          <cell r="M13">
            <v>21402174</v>
          </cell>
        </row>
        <row r="15">
          <cell r="M15">
            <v>25093847</v>
          </cell>
        </row>
        <row r="16">
          <cell r="M16">
            <v>-988992.7009650059</v>
          </cell>
        </row>
        <row r="17">
          <cell r="M17">
            <v>24104854.299034994</v>
          </cell>
        </row>
        <row r="18">
          <cell r="M18">
            <v>0</v>
          </cell>
        </row>
        <row r="19">
          <cell r="M19">
            <v>-5000468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-1035544</v>
          </cell>
          <cell r="G20">
            <v>239606</v>
          </cell>
          <cell r="H20">
            <v>-11360210</v>
          </cell>
          <cell r="J20">
            <v>1919055</v>
          </cell>
          <cell r="K20">
            <v>18172570</v>
          </cell>
          <cell r="L20">
            <v>25093847</v>
          </cell>
          <cell r="M20">
            <v>40506560.299034998</v>
          </cell>
        </row>
      </sheetData>
      <sheetData sheetId="5">
        <row r="5">
          <cell r="C5">
            <v>33886556</v>
          </cell>
          <cell r="D5">
            <v>7914371</v>
          </cell>
        </row>
        <row r="6">
          <cell r="C6">
            <v>25093847</v>
          </cell>
          <cell r="D6">
            <v>10322171</v>
          </cell>
        </row>
        <row r="7">
          <cell r="C7">
            <v>13732052</v>
          </cell>
          <cell r="D7">
            <v>6694896</v>
          </cell>
        </row>
        <row r="8">
          <cell r="C8">
            <v>2084523</v>
          </cell>
          <cell r="D8">
            <v>1250885</v>
          </cell>
        </row>
        <row r="9">
          <cell r="C9">
            <v>8270</v>
          </cell>
          <cell r="D9">
            <v>2836</v>
          </cell>
        </row>
        <row r="10">
          <cell r="C10">
            <v>1478228</v>
          </cell>
          <cell r="D10">
            <v>708841</v>
          </cell>
        </row>
        <row r="11">
          <cell r="C11">
            <v>54274</v>
          </cell>
          <cell r="D11">
            <v>17565</v>
          </cell>
        </row>
        <row r="12">
          <cell r="C12">
            <v>1424732</v>
          </cell>
          <cell r="D12">
            <v>634124</v>
          </cell>
        </row>
        <row r="13">
          <cell r="C13">
            <v>294331</v>
          </cell>
          <cell r="D13">
            <v>-9851</v>
          </cell>
        </row>
        <row r="14">
          <cell r="C14">
            <v>0</v>
          </cell>
          <cell r="D14">
            <v>-2929</v>
          </cell>
        </row>
        <row r="15">
          <cell r="C15">
            <v>-2074044</v>
          </cell>
          <cell r="D15">
            <v>-464895</v>
          </cell>
        </row>
        <row r="16">
          <cell r="C16">
            <v>2819537</v>
          </cell>
          <cell r="D16">
            <v>552384</v>
          </cell>
        </row>
        <row r="17">
          <cell r="C17">
            <v>-1573301</v>
          </cell>
          <cell r="D17">
            <v>-1050990</v>
          </cell>
        </row>
        <row r="18">
          <cell r="C18">
            <v>-2117762</v>
          </cell>
          <cell r="D18">
            <v>-427842</v>
          </cell>
        </row>
        <row r="19">
          <cell r="C19">
            <v>2576718</v>
          </cell>
          <cell r="D19">
            <v>776010</v>
          </cell>
        </row>
        <row r="20">
          <cell r="C20">
            <v>65098</v>
          </cell>
          <cell r="D20">
            <v>11941</v>
          </cell>
        </row>
        <row r="21">
          <cell r="C21">
            <v>8691448</v>
          </cell>
          <cell r="D21">
            <v>4696817</v>
          </cell>
        </row>
        <row r="24">
          <cell r="C24">
            <v>-1464689</v>
          </cell>
          <cell r="D24">
            <v>-8077185</v>
          </cell>
        </row>
        <row r="26">
          <cell r="C26">
            <v>-5510496</v>
          </cell>
          <cell r="D26">
            <v>-8366393</v>
          </cell>
        </row>
        <row r="27">
          <cell r="C27">
            <v>-15557115</v>
          </cell>
          <cell r="D27">
            <v>-6503596</v>
          </cell>
        </row>
        <row r="28">
          <cell r="C28">
            <v>-80808</v>
          </cell>
          <cell r="D28">
            <v>-290994</v>
          </cell>
        </row>
        <row r="29">
          <cell r="C29">
            <v>17126896</v>
          </cell>
          <cell r="D29">
            <v>8637287</v>
          </cell>
        </row>
        <row r="30">
          <cell r="C30">
            <v>-1036957</v>
          </cell>
          <cell r="D30">
            <v>-1681376</v>
          </cell>
        </row>
        <row r="31">
          <cell r="C31">
            <v>3593791</v>
          </cell>
          <cell r="D31">
            <v>127887</v>
          </cell>
        </row>
        <row r="33">
          <cell r="C33">
            <v>37361210</v>
          </cell>
          <cell r="D33">
            <v>8939882</v>
          </cell>
        </row>
        <row r="35">
          <cell r="C35">
            <v>-2360938</v>
          </cell>
          <cell r="D35">
            <v>-727879</v>
          </cell>
        </row>
        <row r="36">
          <cell r="C36">
            <v>1830738</v>
          </cell>
          <cell r="D36">
            <v>329007</v>
          </cell>
        </row>
        <row r="37">
          <cell r="C37">
            <v>-435844</v>
          </cell>
          <cell r="D37">
            <v>-36613</v>
          </cell>
        </row>
        <row r="38">
          <cell r="C38">
            <v>-822233</v>
          </cell>
          <cell r="D38">
            <v>-431925</v>
          </cell>
        </row>
        <row r="39">
          <cell r="C39">
            <v>-1686377</v>
          </cell>
          <cell r="D39">
            <v>-158101</v>
          </cell>
        </row>
        <row r="41">
          <cell r="C41">
            <v>-15829559</v>
          </cell>
          <cell r="D41">
            <v>-14933344</v>
          </cell>
        </row>
        <row r="43">
          <cell r="C43">
            <v>45734</v>
          </cell>
          <cell r="D43">
            <v>16980</v>
          </cell>
        </row>
        <row r="44">
          <cell r="C44">
            <v>-10036746</v>
          </cell>
          <cell r="D44">
            <v>-2364866</v>
          </cell>
        </row>
        <row r="45">
          <cell r="C45">
            <v>-1817438</v>
          </cell>
          <cell r="D45">
            <v>-1372326</v>
          </cell>
        </row>
        <row r="46">
          <cell r="C46">
            <v>-3988775</v>
          </cell>
          <cell r="D46">
            <v>-4388596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-6825590</v>
          </cell>
        </row>
        <row r="49">
          <cell r="C49">
            <v>-32334</v>
          </cell>
          <cell r="D49">
            <v>-1875</v>
          </cell>
        </row>
        <row r="51">
          <cell r="C51">
            <v>2527263</v>
          </cell>
          <cell r="D51">
            <v>-27634</v>
          </cell>
        </row>
        <row r="53">
          <cell r="C53">
            <v>18571451</v>
          </cell>
          <cell r="D53">
            <v>16763827</v>
          </cell>
        </row>
        <row r="54">
          <cell r="C54">
            <v>-11174673</v>
          </cell>
          <cell r="D54">
            <v>-12327358</v>
          </cell>
        </row>
        <row r="55">
          <cell r="C55">
            <v>-5000468</v>
          </cell>
          <cell r="D55">
            <v>-4561830</v>
          </cell>
        </row>
        <row r="56">
          <cell r="C56">
            <v>-1761367</v>
          </cell>
          <cell r="D56">
            <v>-369552</v>
          </cell>
        </row>
        <row r="57">
          <cell r="C57">
            <v>1990961</v>
          </cell>
          <cell r="D57">
            <v>528549</v>
          </cell>
        </row>
        <row r="58">
          <cell r="C58">
            <v>-98641</v>
          </cell>
          <cell r="D58">
            <v>-61270</v>
          </cell>
        </row>
        <row r="60">
          <cell r="C60">
            <v>20584260</v>
          </cell>
          <cell r="D60">
            <v>-7046607</v>
          </cell>
        </row>
        <row r="63">
          <cell r="C63">
            <v>10109622</v>
          </cell>
          <cell r="D63">
            <v>14106240</v>
          </cell>
        </row>
        <row r="65">
          <cell r="C65">
            <v>30467660</v>
          </cell>
          <cell r="D65">
            <v>7249049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41"/>
  <sheetViews>
    <sheetView showGridLines="0" tabSelected="1" view="pageBreakPreview" topLeftCell="A18" zoomScaleNormal="100" zoomScaleSheetLayoutView="100" workbookViewId="0">
      <selection activeCell="H30" sqref="H30"/>
    </sheetView>
  </sheetViews>
  <sheetFormatPr defaultColWidth="9.109375" defaultRowHeight="12"/>
  <cols>
    <col min="1" max="1" width="50" style="170" customWidth="1"/>
    <col min="2" max="2" width="11" style="170" customWidth="1"/>
    <col min="3" max="3" width="21.44140625" style="170" customWidth="1"/>
    <col min="4" max="4" width="20.109375" style="170" customWidth="1"/>
    <col min="5" max="6" width="12.44140625" style="4" bestFit="1" customWidth="1"/>
    <col min="7" max="7" width="5.44140625" style="170" bestFit="1" customWidth="1"/>
    <col min="8" max="8" width="32.44140625" style="170" bestFit="1" customWidth="1"/>
    <col min="9" max="9" width="2.6640625" style="170" bestFit="1" customWidth="1"/>
    <col min="10" max="10" width="14" style="170" bestFit="1" customWidth="1"/>
    <col min="11" max="11" width="12.44140625" style="170" bestFit="1" customWidth="1"/>
    <col min="12" max="16384" width="9.109375" style="170"/>
  </cols>
  <sheetData>
    <row r="1" spans="1:15" ht="23.4" customHeight="1">
      <c r="A1" s="136" t="s">
        <v>172</v>
      </c>
      <c r="B1" s="136"/>
      <c r="C1" s="136"/>
      <c r="D1" s="136"/>
    </row>
    <row r="2" spans="1:15" ht="39" customHeight="1">
      <c r="A2" s="58"/>
      <c r="B2" s="171"/>
      <c r="C2" s="172" t="s">
        <v>171</v>
      </c>
      <c r="D2" s="172" t="s">
        <v>170</v>
      </c>
    </row>
    <row r="3" spans="1:15">
      <c r="A3" s="173" t="s">
        <v>120</v>
      </c>
      <c r="B3" s="174" t="s">
        <v>59</v>
      </c>
      <c r="C3" s="175">
        <v>45199</v>
      </c>
      <c r="D3" s="175">
        <v>44926</v>
      </c>
    </row>
    <row r="4" spans="1:15" ht="26.25" customHeight="1">
      <c r="A4" s="177" t="s">
        <v>6</v>
      </c>
      <c r="B4" s="207"/>
      <c r="C4" s="208"/>
      <c r="D4" s="208"/>
      <c r="E4" s="4" t="s">
        <v>136</v>
      </c>
      <c r="F4" s="4" t="s">
        <v>136</v>
      </c>
      <c r="G4" s="23"/>
      <c r="H4" s="176"/>
      <c r="I4" s="23"/>
      <c r="J4" s="23"/>
      <c r="K4" s="23"/>
      <c r="L4" s="23"/>
    </row>
    <row r="5" spans="1:15" ht="21.75" customHeight="1">
      <c r="A5" s="180" t="s">
        <v>1</v>
      </c>
      <c r="B5" s="181"/>
      <c r="C5" s="182">
        <f>SUM(C7:C18)</f>
        <v>96934799</v>
      </c>
      <c r="D5" s="182">
        <f>SUM(D7:D18)</f>
        <v>55124517.539231598</v>
      </c>
      <c r="E5" s="4">
        <f>C5-[12]Assets!$C$5</f>
        <v>0</v>
      </c>
      <c r="F5" s="4">
        <f>D5-[12]Assets!$D$5</f>
        <v>0</v>
      </c>
      <c r="G5" s="23"/>
      <c r="H5" s="176"/>
      <c r="I5" s="23"/>
      <c r="J5" s="23"/>
      <c r="K5" s="23"/>
      <c r="L5" s="23"/>
    </row>
    <row r="6" spans="1:15" ht="13.2">
      <c r="A6" s="184"/>
      <c r="B6" s="178"/>
      <c r="C6" s="179"/>
      <c r="D6" s="92"/>
      <c r="G6" s="23"/>
      <c r="H6" s="176"/>
      <c r="I6" s="23"/>
      <c r="J6" s="186"/>
      <c r="K6" s="186"/>
      <c r="L6" s="23"/>
      <c r="O6" s="94"/>
    </row>
    <row r="7" spans="1:15" ht="15" customHeight="1">
      <c r="A7" s="184" t="s">
        <v>24</v>
      </c>
      <c r="B7" s="178"/>
      <c r="C7" s="92">
        <f>'[1]FORMSRK WORD-Final SPK'!$C$13</f>
        <v>30555827</v>
      </c>
      <c r="D7" s="92">
        <f>'[2]FORMSRK WORD-Final SPK'!$C$13</f>
        <v>10114706</v>
      </c>
      <c r="G7" s="23"/>
      <c r="H7" s="176"/>
      <c r="I7" s="23"/>
      <c r="J7" s="23"/>
      <c r="K7" s="23"/>
      <c r="L7" s="23"/>
      <c r="O7" s="94"/>
    </row>
    <row r="8" spans="1:15" ht="15" customHeight="1">
      <c r="A8" s="184" t="s">
        <v>7</v>
      </c>
      <c r="B8" s="178"/>
      <c r="C8" s="92"/>
      <c r="D8" s="178"/>
      <c r="G8" s="23"/>
      <c r="H8" s="189"/>
      <c r="I8" s="189"/>
      <c r="J8" s="191"/>
      <c r="K8" s="191"/>
      <c r="L8" s="23"/>
      <c r="O8" s="94"/>
    </row>
    <row r="9" spans="1:15" ht="15" customHeight="1">
      <c r="A9" s="184" t="s">
        <v>25</v>
      </c>
      <c r="B9" s="178">
        <v>22</v>
      </c>
      <c r="C9" s="92">
        <f>'[1]FORMSRK WORD-Final SPK'!$C$15</f>
        <v>16513502</v>
      </c>
      <c r="D9" s="92">
        <f>'[2]FORMSRK WORD-Final SPK'!$C$15</f>
        <v>18656098.539231598</v>
      </c>
      <c r="G9" s="23"/>
      <c r="H9" s="189"/>
      <c r="I9" s="23"/>
      <c r="J9" s="23"/>
      <c r="K9" s="23"/>
      <c r="L9" s="23"/>
      <c r="O9" s="94"/>
    </row>
    <row r="10" spans="1:15" ht="15" customHeight="1">
      <c r="A10" s="184" t="s">
        <v>38</v>
      </c>
      <c r="B10" s="178">
        <v>7</v>
      </c>
      <c r="C10" s="92">
        <f>'[1]FORMSRK WORD-Final SPK'!$C$16</f>
        <v>14631606</v>
      </c>
      <c r="D10" s="92">
        <f>'[2]FORMSRK WORD-Final SPK'!$C$16</f>
        <v>7194845</v>
      </c>
      <c r="G10" s="23"/>
      <c r="H10" s="189"/>
      <c r="I10" s="189"/>
      <c r="J10" s="191"/>
      <c r="K10" s="191"/>
      <c r="L10" s="23"/>
      <c r="O10" s="94"/>
    </row>
    <row r="11" spans="1:15" ht="15" customHeight="1">
      <c r="A11" s="184" t="s">
        <v>8</v>
      </c>
      <c r="B11" s="178"/>
      <c r="C11" s="92"/>
      <c r="D11" s="178"/>
      <c r="G11" s="23"/>
      <c r="H11" s="189"/>
      <c r="I11" s="189"/>
      <c r="J11" s="191"/>
      <c r="K11" s="191"/>
      <c r="L11" s="23"/>
      <c r="O11" s="94"/>
    </row>
    <row r="12" spans="1:15" ht="15" customHeight="1">
      <c r="A12" s="184" t="s">
        <v>154</v>
      </c>
      <c r="B12" s="178">
        <v>22</v>
      </c>
      <c r="C12" s="92">
        <f>'[1]FORMSRK WORD-Final SPK'!$C$19</f>
        <v>247534</v>
      </c>
      <c r="D12" s="92">
        <f>'[2]FORMSRK WORD-Final SPK'!$C$19</f>
        <v>167414</v>
      </c>
      <c r="G12" s="23"/>
      <c r="H12" s="189"/>
      <c r="I12" s="189"/>
      <c r="J12" s="191"/>
      <c r="K12" s="191"/>
      <c r="L12" s="23"/>
      <c r="O12" s="94"/>
    </row>
    <row r="13" spans="1:15" ht="15" customHeight="1">
      <c r="A13" s="184" t="s">
        <v>60</v>
      </c>
      <c r="B13" s="178"/>
      <c r="C13" s="92">
        <f>'[1]FORMSRK WORD-Final SPK'!$C$18</f>
        <v>559343</v>
      </c>
      <c r="D13" s="92">
        <f>'[2]FORMSRK WORD-Final SPK'!$C$18</f>
        <v>116104</v>
      </c>
      <c r="G13" s="23"/>
      <c r="H13" s="189"/>
      <c r="I13" s="23"/>
      <c r="J13" s="23"/>
      <c r="K13" s="23"/>
      <c r="L13" s="23"/>
      <c r="O13" s="94"/>
    </row>
    <row r="14" spans="1:15" ht="15" customHeight="1">
      <c r="A14" s="184" t="s">
        <v>9</v>
      </c>
      <c r="B14" s="178">
        <v>8</v>
      </c>
      <c r="C14" s="92">
        <f>'[1]FORMSRK WORD-Final SPK'!$C$21</f>
        <v>29402853</v>
      </c>
      <c r="D14" s="92">
        <f>'[2]FORMSRK WORD-Final SPK'!$C$21</f>
        <v>13854008</v>
      </c>
      <c r="G14" s="23"/>
      <c r="H14" s="189"/>
      <c r="I14" s="189"/>
      <c r="J14" s="191"/>
      <c r="K14" s="189"/>
      <c r="L14" s="23"/>
      <c r="O14" s="94"/>
    </row>
    <row r="15" spans="1:15" ht="15" customHeight="1">
      <c r="A15" s="184" t="s">
        <v>39</v>
      </c>
      <c r="B15" s="178">
        <v>11</v>
      </c>
      <c r="C15" s="92">
        <f>'[1]FORMSRK WORD-Final SPK'!$C$22</f>
        <v>1358773</v>
      </c>
      <c r="D15" s="92">
        <f>'[2]FORMSRK WORD-Final SPK'!$C$22</f>
        <v>1195201</v>
      </c>
      <c r="G15" s="23"/>
      <c r="H15" s="189"/>
      <c r="I15" s="189"/>
      <c r="J15" s="191"/>
      <c r="K15" s="191"/>
      <c r="L15" s="23"/>
      <c r="O15" s="94"/>
    </row>
    <row r="16" spans="1:15" ht="13.2">
      <c r="A16" s="184" t="s">
        <v>0</v>
      </c>
      <c r="B16" s="178"/>
      <c r="C16" s="92">
        <f>'[1]FORMSRK WORD-Final SPK'!$C$23</f>
        <v>3510213</v>
      </c>
      <c r="D16" s="92">
        <f>'[2]FORMSRK WORD-Final SPK'!$C$23</f>
        <v>3674364</v>
      </c>
      <c r="G16" s="23"/>
      <c r="H16" s="189"/>
      <c r="I16" s="189"/>
      <c r="J16" s="191"/>
      <c r="K16" s="191"/>
      <c r="L16" s="23"/>
      <c r="O16" s="94"/>
    </row>
    <row r="17" spans="1:15" ht="13.2">
      <c r="A17" s="170" t="s">
        <v>74</v>
      </c>
      <c r="B17" s="170">
        <v>20</v>
      </c>
      <c r="C17" s="209">
        <f>'[1]FORMSRK WORD-Final SPK'!$C$24</f>
        <v>0</v>
      </c>
      <c r="D17" s="92">
        <f>'[2]FORMSRK WORD-Final SPK'!$C$24</f>
        <v>151777</v>
      </c>
      <c r="G17" s="23"/>
      <c r="H17" s="189"/>
      <c r="I17" s="189"/>
      <c r="J17" s="191"/>
      <c r="K17" s="191"/>
      <c r="L17" s="23"/>
      <c r="O17" s="94"/>
    </row>
    <row r="18" spans="1:15" ht="13.2">
      <c r="A18" s="170" t="s">
        <v>125</v>
      </c>
      <c r="B18" s="170">
        <v>24</v>
      </c>
      <c r="C18" s="92">
        <f>'[3]Bilanço A'!$D$24</f>
        <v>155148</v>
      </c>
      <c r="D18" s="92" t="s">
        <v>119</v>
      </c>
      <c r="G18" s="23"/>
      <c r="H18" s="189"/>
      <c r="I18" s="189"/>
      <c r="J18" s="191"/>
      <c r="K18" s="191"/>
      <c r="L18" s="23"/>
      <c r="O18" s="94"/>
    </row>
    <row r="19" spans="1:15" ht="13.2">
      <c r="A19" s="200"/>
      <c r="B19" s="210"/>
      <c r="C19" s="50"/>
      <c r="D19" s="39"/>
      <c r="E19" s="4" t="s">
        <v>136</v>
      </c>
      <c r="F19" s="4" t="s">
        <v>136</v>
      </c>
      <c r="G19" s="23"/>
      <c r="H19" s="189"/>
      <c r="I19" s="23"/>
      <c r="J19" s="23"/>
      <c r="K19" s="23"/>
      <c r="L19" s="23"/>
      <c r="O19" s="94"/>
    </row>
    <row r="20" spans="1:15" ht="21.75" customHeight="1">
      <c r="A20" s="180" t="s">
        <v>2</v>
      </c>
      <c r="B20" s="181"/>
      <c r="C20" s="182">
        <f>SUM(C22:C37)</f>
        <v>66264369</v>
      </c>
      <c r="D20" s="182">
        <f>SUM(D22:D37)</f>
        <v>40927729.134031788</v>
      </c>
      <c r="E20" s="4">
        <f>C20-[12]Assets!$C$20</f>
        <v>0</v>
      </c>
      <c r="F20" s="4">
        <f>D20-[12]Assets!$D$20</f>
        <v>0</v>
      </c>
      <c r="G20" s="23"/>
      <c r="H20" s="176"/>
      <c r="I20" s="23"/>
      <c r="J20" s="186"/>
      <c r="K20" s="186"/>
      <c r="L20" s="23"/>
      <c r="O20" s="94"/>
    </row>
    <row r="21" spans="1:15" ht="15" customHeight="1">
      <c r="A21" s="184"/>
      <c r="B21" s="178"/>
      <c r="C21" s="29"/>
      <c r="D21" s="21"/>
      <c r="G21" s="23"/>
      <c r="H21" s="189"/>
      <c r="I21" s="23"/>
      <c r="J21" s="23"/>
      <c r="K21" s="23"/>
      <c r="L21" s="23"/>
      <c r="O21" s="94"/>
    </row>
    <row r="22" spans="1:15" ht="15" customHeight="1">
      <c r="A22" s="184" t="s">
        <v>10</v>
      </c>
      <c r="B22" s="170">
        <v>5</v>
      </c>
      <c r="C22" s="92">
        <f>'[1]FORMSRK WORD-Final SPK'!$C$29</f>
        <v>256523</v>
      </c>
      <c r="D22" s="92">
        <f>'[2]FORMSRK WORD-Final SPK'!$C$29</f>
        <v>145942</v>
      </c>
      <c r="G22" s="23"/>
      <c r="H22" s="189"/>
      <c r="I22" s="189"/>
      <c r="J22" s="191"/>
      <c r="K22" s="191"/>
      <c r="L22" s="23"/>
      <c r="O22" s="94"/>
    </row>
    <row r="23" spans="1:15" ht="15" customHeight="1">
      <c r="A23" s="184" t="s">
        <v>7</v>
      </c>
      <c r="C23" s="92"/>
      <c r="G23" s="23"/>
      <c r="H23" s="189"/>
      <c r="I23" s="23"/>
      <c r="J23" s="23"/>
      <c r="K23" s="23"/>
      <c r="L23" s="23"/>
      <c r="O23" s="94"/>
    </row>
    <row r="24" spans="1:15" ht="15" customHeight="1">
      <c r="A24" s="184" t="s">
        <v>38</v>
      </c>
      <c r="B24" s="170">
        <v>7</v>
      </c>
      <c r="C24" s="92">
        <f>'[1]FORMSRK WORD-Final SPK'!$C$28</f>
        <v>16236</v>
      </c>
      <c r="D24" s="92">
        <f>'[2]FORMSRK WORD-Final SPK'!$C$28</f>
        <v>15684</v>
      </c>
      <c r="G24" s="23"/>
      <c r="H24" s="189"/>
      <c r="I24" s="189"/>
      <c r="J24" s="191"/>
      <c r="K24" s="191"/>
      <c r="L24" s="23"/>
      <c r="O24" s="94"/>
    </row>
    <row r="25" spans="1:15" ht="15" customHeight="1">
      <c r="A25" s="184" t="s">
        <v>155</v>
      </c>
      <c r="C25" s="92"/>
      <c r="D25" s="92"/>
      <c r="G25" s="23"/>
      <c r="H25" s="189"/>
      <c r="I25" s="189"/>
      <c r="J25" s="191"/>
      <c r="K25" s="191"/>
      <c r="L25" s="23"/>
      <c r="O25" s="94"/>
    </row>
    <row r="26" spans="1:15" ht="15" customHeight="1">
      <c r="A26" s="184" t="s">
        <v>154</v>
      </c>
      <c r="B26" s="170">
        <v>22</v>
      </c>
      <c r="C26" s="92">
        <f>'[1]FORMSRK WORD-Final SPK'!$C$35</f>
        <v>1474235</v>
      </c>
      <c r="D26" s="92">
        <f>'[2]FORMSRK WORD-Final SPK'!$C$35</f>
        <v>1153083</v>
      </c>
      <c r="G26" s="23"/>
      <c r="H26" s="189"/>
      <c r="I26" s="189"/>
      <c r="J26" s="191"/>
      <c r="K26" s="191"/>
      <c r="L26" s="23"/>
      <c r="O26" s="94"/>
    </row>
    <row r="27" spans="1:15" ht="15" customHeight="1">
      <c r="A27" s="184" t="s">
        <v>11</v>
      </c>
      <c r="B27" s="170">
        <v>9</v>
      </c>
      <c r="C27" s="92">
        <f>'[1]FORMSRK WORD-Final SPK'!$C$30</f>
        <v>32260734</v>
      </c>
      <c r="D27" s="92">
        <f>'[2]FORMSRK WORD-Final SPK'!$C$30</f>
        <v>20145190</v>
      </c>
      <c r="G27" s="23"/>
      <c r="H27" s="189"/>
      <c r="I27" s="189"/>
      <c r="J27" s="191"/>
      <c r="K27" s="191"/>
      <c r="L27" s="23"/>
      <c r="O27" s="94"/>
    </row>
    <row r="28" spans="1:15" ht="15" customHeight="1">
      <c r="A28" s="184" t="s">
        <v>26</v>
      </c>
      <c r="C28" s="92"/>
      <c r="G28" s="23"/>
      <c r="H28" s="189"/>
      <c r="I28" s="189"/>
      <c r="J28" s="191"/>
      <c r="K28" s="191"/>
      <c r="L28" s="23"/>
      <c r="O28" s="94"/>
    </row>
    <row r="29" spans="1:15" ht="15" customHeight="1">
      <c r="A29" s="184" t="s">
        <v>156</v>
      </c>
      <c r="B29" s="170">
        <v>10</v>
      </c>
      <c r="C29" s="92">
        <f>'[1]FORMSRK WORD-Final SPK'!$C$31</f>
        <v>10236097</v>
      </c>
      <c r="D29" s="92">
        <f>'[2]FORMSRK WORD-Final SPK'!$C$31</f>
        <v>6950343</v>
      </c>
      <c r="G29" s="23"/>
      <c r="H29" s="189"/>
      <c r="I29" s="189"/>
      <c r="J29" s="191"/>
      <c r="K29" s="191"/>
      <c r="L29" s="23"/>
      <c r="O29" s="94"/>
    </row>
    <row r="30" spans="1:15" ht="15" customHeight="1">
      <c r="A30" s="184" t="s">
        <v>157</v>
      </c>
      <c r="C30" s="92">
        <f>'[1]FORMSRK WORD-Final SPK'!$C$32</f>
        <v>730163</v>
      </c>
      <c r="D30" s="92">
        <f>'[2]FORMSRK WORD-Final SPK'!$C$32</f>
        <v>503941</v>
      </c>
      <c r="G30" s="23"/>
      <c r="H30" s="189"/>
      <c r="I30" s="189"/>
      <c r="J30" s="191"/>
      <c r="K30" s="191"/>
      <c r="L30" s="23"/>
      <c r="O30" s="94"/>
    </row>
    <row r="31" spans="1:15" ht="15" customHeight="1">
      <c r="A31" s="184" t="s">
        <v>149</v>
      </c>
      <c r="B31" s="178"/>
      <c r="C31" s="92">
        <f>'[1]FORMSRK WORD-Final SPK'!$C$26</f>
        <v>247148</v>
      </c>
      <c r="D31" s="92">
        <f>'[2]FORMSRK WORD-Final SPK'!$C$26</f>
        <v>164475</v>
      </c>
      <c r="G31" s="23"/>
      <c r="H31" s="189"/>
      <c r="I31" s="23"/>
      <c r="J31" s="23"/>
      <c r="K31" s="23"/>
      <c r="L31" s="23"/>
      <c r="O31" s="94"/>
    </row>
    <row r="32" spans="1:15" ht="15" customHeight="1">
      <c r="A32" s="184" t="s">
        <v>39</v>
      </c>
      <c r="B32" s="170">
        <v>11</v>
      </c>
      <c r="C32" s="92">
        <f>'[1]FORMSRK WORD-Final SPK'!$C$33</f>
        <v>9969783</v>
      </c>
      <c r="D32" s="92">
        <f>'[2]FORMSRK WORD-Final SPK'!$C$33</f>
        <v>6063772</v>
      </c>
      <c r="G32" s="23"/>
      <c r="H32" s="189"/>
      <c r="I32" s="189"/>
      <c r="J32" s="191"/>
      <c r="K32" s="191"/>
      <c r="L32" s="23"/>
      <c r="O32" s="94"/>
    </row>
    <row r="33" spans="1:15" ht="15" customHeight="1">
      <c r="A33" s="184" t="s">
        <v>70</v>
      </c>
      <c r="B33" s="170">
        <v>20</v>
      </c>
      <c r="C33" s="92">
        <f>'[1]FORMSRK WORD-Final SPK'!$C$34</f>
        <v>10459495</v>
      </c>
      <c r="D33" s="92">
        <f>'[2]FORMSRK WORD-Final SPK'!$C$34</f>
        <v>5374582.1340317884</v>
      </c>
      <c r="G33" s="23"/>
      <c r="H33" s="189"/>
      <c r="I33" s="189"/>
      <c r="J33" s="191"/>
      <c r="K33" s="191"/>
      <c r="L33" s="191"/>
      <c r="O33" s="94"/>
    </row>
    <row r="34" spans="1:15" ht="15" hidden="1" customHeight="1">
      <c r="A34" s="184" t="s">
        <v>138</v>
      </c>
      <c r="C34" s="5">
        <v>0</v>
      </c>
      <c r="D34" s="5">
        <v>0</v>
      </c>
      <c r="G34" s="23"/>
      <c r="H34" s="189"/>
      <c r="I34" s="189"/>
      <c r="J34" s="191"/>
      <c r="K34" s="191"/>
      <c r="L34" s="191"/>
      <c r="O34" s="94"/>
    </row>
    <row r="35" spans="1:15" ht="15" customHeight="1">
      <c r="A35" s="184" t="s">
        <v>150</v>
      </c>
      <c r="C35" s="92">
        <f>'[1]FORMSRK WORD-Final SPK'!$C$36</f>
        <v>60334</v>
      </c>
      <c r="D35" s="92">
        <f>'[2]FORMSRK WORD-Final SPK'!$C$36</f>
        <v>28000</v>
      </c>
      <c r="G35" s="23"/>
      <c r="H35" s="189"/>
      <c r="I35" s="189"/>
      <c r="J35" s="191"/>
      <c r="K35" s="191"/>
      <c r="L35" s="191"/>
      <c r="O35" s="94"/>
    </row>
    <row r="36" spans="1:15" ht="15" customHeight="1">
      <c r="A36" s="184" t="s">
        <v>125</v>
      </c>
      <c r="B36" s="170">
        <v>24</v>
      </c>
      <c r="C36" s="92">
        <f>'[3]Bilanço A'!$D$44</f>
        <v>553621</v>
      </c>
      <c r="D36" s="92">
        <f>'[2]FORMSRK WORD-Final SPK'!$C$37</f>
        <v>382717</v>
      </c>
      <c r="G36" s="23"/>
      <c r="H36" s="189"/>
      <c r="I36" s="189"/>
      <c r="J36" s="191"/>
      <c r="K36" s="191"/>
      <c r="L36" s="191"/>
      <c r="O36" s="94"/>
    </row>
    <row r="37" spans="1:15" ht="15" hidden="1" customHeight="1">
      <c r="A37" s="184" t="s">
        <v>152</v>
      </c>
      <c r="B37" s="170">
        <v>35</v>
      </c>
      <c r="C37" s="209">
        <v>0</v>
      </c>
      <c r="D37" s="5">
        <v>0</v>
      </c>
      <c r="G37" s="23"/>
      <c r="H37" s="189"/>
      <c r="I37" s="189"/>
      <c r="J37" s="191"/>
      <c r="K37" s="191"/>
      <c r="L37" s="191"/>
      <c r="O37" s="94"/>
    </row>
    <row r="38" spans="1:15" ht="13.2">
      <c r="A38" s="200"/>
      <c r="B38" s="105"/>
      <c r="C38" s="197"/>
      <c r="D38" s="198"/>
      <c r="E38" s="4" t="s">
        <v>136</v>
      </c>
      <c r="F38" s="4" t="s">
        <v>136</v>
      </c>
      <c r="G38" s="23"/>
      <c r="H38" s="189"/>
      <c r="I38" s="23"/>
      <c r="J38" s="23"/>
      <c r="K38" s="23"/>
      <c r="L38" s="23"/>
      <c r="O38" s="94"/>
    </row>
    <row r="39" spans="1:15" ht="22.5" customHeight="1" thickBot="1">
      <c r="A39" s="201" t="s">
        <v>12</v>
      </c>
      <c r="B39" s="163"/>
      <c r="C39" s="203">
        <f>+C5+C20</f>
        <v>163199168</v>
      </c>
      <c r="D39" s="203">
        <f>+D5+D20</f>
        <v>96052246.673263386</v>
      </c>
      <c r="E39" s="4">
        <f>+C39-[12]Assets!C39</f>
        <v>0</v>
      </c>
      <c r="F39" s="4">
        <f>+D39-[12]Assets!D39</f>
        <v>0</v>
      </c>
      <c r="G39" s="23"/>
      <c r="H39" s="205"/>
      <c r="I39" s="23"/>
      <c r="J39" s="206"/>
      <c r="K39" s="206"/>
      <c r="L39" s="23"/>
      <c r="O39" s="94"/>
    </row>
    <row r="40" spans="1:15" ht="12.6" thickTop="1">
      <c r="C40" s="94"/>
    </row>
    <row r="41" spans="1:15">
      <c r="C41" s="9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62"/>
  <sheetViews>
    <sheetView showGridLines="0" tabSelected="1" view="pageBreakPreview" topLeftCell="A14" zoomScaleNormal="90" zoomScaleSheetLayoutView="100" workbookViewId="0">
      <selection activeCell="H30" sqref="H30"/>
    </sheetView>
  </sheetViews>
  <sheetFormatPr defaultRowHeight="12"/>
  <cols>
    <col min="1" max="1" width="50" style="169" customWidth="1"/>
    <col min="2" max="2" width="11" style="204" customWidth="1"/>
    <col min="3" max="3" width="21" style="204" customWidth="1"/>
    <col min="4" max="4" width="20.44140625" style="204" customWidth="1"/>
    <col min="5" max="5" width="11.44140625" style="4" bestFit="1" customWidth="1"/>
    <col min="6" max="6" width="11.6640625" style="4" bestFit="1" customWidth="1"/>
    <col min="7" max="7" width="13" style="169" customWidth="1"/>
    <col min="8" max="8" width="9.109375" style="169"/>
    <col min="9" max="9" width="42.33203125" style="169" bestFit="1" customWidth="1"/>
    <col min="10" max="10" width="7.88671875" style="169" bestFit="1" customWidth="1"/>
    <col min="11" max="12" width="10.33203125" style="169" bestFit="1" customWidth="1"/>
    <col min="13" max="14" width="10.6640625" style="169" bestFit="1" customWidth="1"/>
    <col min="15" max="241" width="9.109375" style="169"/>
    <col min="242" max="242" width="35.88671875" style="169" bestFit="1" customWidth="1"/>
    <col min="243" max="243" width="11" style="169" customWidth="1"/>
    <col min="244" max="245" width="15" style="169" customWidth="1"/>
    <col min="246" max="497" width="9.109375" style="169"/>
    <col min="498" max="498" width="35.88671875" style="169" bestFit="1" customWidth="1"/>
    <col min="499" max="499" width="11" style="169" customWidth="1"/>
    <col min="500" max="501" width="15" style="169" customWidth="1"/>
    <col min="502" max="753" width="9.109375" style="169"/>
    <col min="754" max="754" width="35.88671875" style="169" bestFit="1" customWidth="1"/>
    <col min="755" max="755" width="11" style="169" customWidth="1"/>
    <col min="756" max="757" width="15" style="169" customWidth="1"/>
    <col min="758" max="1009" width="9.109375" style="169"/>
    <col min="1010" max="1010" width="35.88671875" style="169" bestFit="1" customWidth="1"/>
    <col min="1011" max="1011" width="11" style="169" customWidth="1"/>
    <col min="1012" max="1013" width="15" style="169" customWidth="1"/>
    <col min="1014" max="1265" width="9.109375" style="169"/>
    <col min="1266" max="1266" width="35.88671875" style="169" bestFit="1" customWidth="1"/>
    <col min="1267" max="1267" width="11" style="169" customWidth="1"/>
    <col min="1268" max="1269" width="15" style="169" customWidth="1"/>
    <col min="1270" max="1521" width="9.109375" style="169"/>
    <col min="1522" max="1522" width="35.88671875" style="169" bestFit="1" customWidth="1"/>
    <col min="1523" max="1523" width="11" style="169" customWidth="1"/>
    <col min="1524" max="1525" width="15" style="169" customWidth="1"/>
    <col min="1526" max="1777" width="9.109375" style="169"/>
    <col min="1778" max="1778" width="35.88671875" style="169" bestFit="1" customWidth="1"/>
    <col min="1779" max="1779" width="11" style="169" customWidth="1"/>
    <col min="1780" max="1781" width="15" style="169" customWidth="1"/>
    <col min="1782" max="2033" width="9.109375" style="169"/>
    <col min="2034" max="2034" width="35.88671875" style="169" bestFit="1" customWidth="1"/>
    <col min="2035" max="2035" width="11" style="169" customWidth="1"/>
    <col min="2036" max="2037" width="15" style="169" customWidth="1"/>
    <col min="2038" max="2289" width="9.109375" style="169"/>
    <col min="2290" max="2290" width="35.88671875" style="169" bestFit="1" customWidth="1"/>
    <col min="2291" max="2291" width="11" style="169" customWidth="1"/>
    <col min="2292" max="2293" width="15" style="169" customWidth="1"/>
    <col min="2294" max="2545" width="9.109375" style="169"/>
    <col min="2546" max="2546" width="35.88671875" style="169" bestFit="1" customWidth="1"/>
    <col min="2547" max="2547" width="11" style="169" customWidth="1"/>
    <col min="2548" max="2549" width="15" style="169" customWidth="1"/>
    <col min="2550" max="2801" width="9.109375" style="169"/>
    <col min="2802" max="2802" width="35.88671875" style="169" bestFit="1" customWidth="1"/>
    <col min="2803" max="2803" width="11" style="169" customWidth="1"/>
    <col min="2804" max="2805" width="15" style="169" customWidth="1"/>
    <col min="2806" max="3057" width="9.109375" style="169"/>
    <col min="3058" max="3058" width="35.88671875" style="169" bestFit="1" customWidth="1"/>
    <col min="3059" max="3059" width="11" style="169" customWidth="1"/>
    <col min="3060" max="3061" width="15" style="169" customWidth="1"/>
    <col min="3062" max="3313" width="9.109375" style="169"/>
    <col min="3314" max="3314" width="35.88671875" style="169" bestFit="1" customWidth="1"/>
    <col min="3315" max="3315" width="11" style="169" customWidth="1"/>
    <col min="3316" max="3317" width="15" style="169" customWidth="1"/>
    <col min="3318" max="3569" width="9.109375" style="169"/>
    <col min="3570" max="3570" width="35.88671875" style="169" bestFit="1" customWidth="1"/>
    <col min="3571" max="3571" width="11" style="169" customWidth="1"/>
    <col min="3572" max="3573" width="15" style="169" customWidth="1"/>
    <col min="3574" max="3825" width="9.109375" style="169"/>
    <col min="3826" max="3826" width="35.88671875" style="169" bestFit="1" customWidth="1"/>
    <col min="3827" max="3827" width="11" style="169" customWidth="1"/>
    <col min="3828" max="3829" width="15" style="169" customWidth="1"/>
    <col min="3830" max="4081" width="9.109375" style="169"/>
    <col min="4082" max="4082" width="35.88671875" style="169" bestFit="1" customWidth="1"/>
    <col min="4083" max="4083" width="11" style="169" customWidth="1"/>
    <col min="4084" max="4085" width="15" style="169" customWidth="1"/>
    <col min="4086" max="4337" width="9.109375" style="169"/>
    <col min="4338" max="4338" width="35.88671875" style="169" bestFit="1" customWidth="1"/>
    <col min="4339" max="4339" width="11" style="169" customWidth="1"/>
    <col min="4340" max="4341" width="15" style="169" customWidth="1"/>
    <col min="4342" max="4593" width="9.109375" style="169"/>
    <col min="4594" max="4594" width="35.88671875" style="169" bestFit="1" customWidth="1"/>
    <col min="4595" max="4595" width="11" style="169" customWidth="1"/>
    <col min="4596" max="4597" width="15" style="169" customWidth="1"/>
    <col min="4598" max="4849" width="9.109375" style="169"/>
    <col min="4850" max="4850" width="35.88671875" style="169" bestFit="1" customWidth="1"/>
    <col min="4851" max="4851" width="11" style="169" customWidth="1"/>
    <col min="4852" max="4853" width="15" style="169" customWidth="1"/>
    <col min="4854" max="5105" width="9.109375" style="169"/>
    <col min="5106" max="5106" width="35.88671875" style="169" bestFit="1" customWidth="1"/>
    <col min="5107" max="5107" width="11" style="169" customWidth="1"/>
    <col min="5108" max="5109" width="15" style="169" customWidth="1"/>
    <col min="5110" max="5361" width="9.109375" style="169"/>
    <col min="5362" max="5362" width="35.88671875" style="169" bestFit="1" customWidth="1"/>
    <col min="5363" max="5363" width="11" style="169" customWidth="1"/>
    <col min="5364" max="5365" width="15" style="169" customWidth="1"/>
    <col min="5366" max="5617" width="9.109375" style="169"/>
    <col min="5618" max="5618" width="35.88671875" style="169" bestFit="1" customWidth="1"/>
    <col min="5619" max="5619" width="11" style="169" customWidth="1"/>
    <col min="5620" max="5621" width="15" style="169" customWidth="1"/>
    <col min="5622" max="5873" width="9.109375" style="169"/>
    <col min="5874" max="5874" width="35.88671875" style="169" bestFit="1" customWidth="1"/>
    <col min="5875" max="5875" width="11" style="169" customWidth="1"/>
    <col min="5876" max="5877" width="15" style="169" customWidth="1"/>
    <col min="5878" max="6129" width="9.109375" style="169"/>
    <col min="6130" max="6130" width="35.88671875" style="169" bestFit="1" customWidth="1"/>
    <col min="6131" max="6131" width="11" style="169" customWidth="1"/>
    <col min="6132" max="6133" width="15" style="169" customWidth="1"/>
    <col min="6134" max="6385" width="9.109375" style="169"/>
    <col min="6386" max="6386" width="35.88671875" style="169" bestFit="1" customWidth="1"/>
    <col min="6387" max="6387" width="11" style="169" customWidth="1"/>
    <col min="6388" max="6389" width="15" style="169" customWidth="1"/>
    <col min="6390" max="6641" width="9.109375" style="169"/>
    <col min="6642" max="6642" width="35.88671875" style="169" bestFit="1" customWidth="1"/>
    <col min="6643" max="6643" width="11" style="169" customWidth="1"/>
    <col min="6644" max="6645" width="15" style="169" customWidth="1"/>
    <col min="6646" max="6897" width="9.109375" style="169"/>
    <col min="6898" max="6898" width="35.88671875" style="169" bestFit="1" customWidth="1"/>
    <col min="6899" max="6899" width="11" style="169" customWidth="1"/>
    <col min="6900" max="6901" width="15" style="169" customWidth="1"/>
    <col min="6902" max="7153" width="9.109375" style="169"/>
    <col min="7154" max="7154" width="35.88671875" style="169" bestFit="1" customWidth="1"/>
    <col min="7155" max="7155" width="11" style="169" customWidth="1"/>
    <col min="7156" max="7157" width="15" style="169" customWidth="1"/>
    <col min="7158" max="7409" width="9.109375" style="169"/>
    <col min="7410" max="7410" width="35.88671875" style="169" bestFit="1" customWidth="1"/>
    <col min="7411" max="7411" width="11" style="169" customWidth="1"/>
    <col min="7412" max="7413" width="15" style="169" customWidth="1"/>
    <col min="7414" max="7665" width="9.109375" style="169"/>
    <col min="7666" max="7666" width="35.88671875" style="169" bestFit="1" customWidth="1"/>
    <col min="7667" max="7667" width="11" style="169" customWidth="1"/>
    <col min="7668" max="7669" width="15" style="169" customWidth="1"/>
    <col min="7670" max="7921" width="9.109375" style="169"/>
    <col min="7922" max="7922" width="35.88671875" style="169" bestFit="1" customWidth="1"/>
    <col min="7923" max="7923" width="11" style="169" customWidth="1"/>
    <col min="7924" max="7925" width="15" style="169" customWidth="1"/>
    <col min="7926" max="8177" width="9.109375" style="169"/>
    <col min="8178" max="8178" width="35.88671875" style="169" bestFit="1" customWidth="1"/>
    <col min="8179" max="8179" width="11" style="169" customWidth="1"/>
    <col min="8180" max="8181" width="15" style="169" customWidth="1"/>
    <col min="8182" max="8433" width="9.109375" style="169"/>
    <col min="8434" max="8434" width="35.88671875" style="169" bestFit="1" customWidth="1"/>
    <col min="8435" max="8435" width="11" style="169" customWidth="1"/>
    <col min="8436" max="8437" width="15" style="169" customWidth="1"/>
    <col min="8438" max="8689" width="9.109375" style="169"/>
    <col min="8690" max="8690" width="35.88671875" style="169" bestFit="1" customWidth="1"/>
    <col min="8691" max="8691" width="11" style="169" customWidth="1"/>
    <col min="8692" max="8693" width="15" style="169" customWidth="1"/>
    <col min="8694" max="8945" width="9.109375" style="169"/>
    <col min="8946" max="8946" width="35.88671875" style="169" bestFit="1" customWidth="1"/>
    <col min="8947" max="8947" width="11" style="169" customWidth="1"/>
    <col min="8948" max="8949" width="15" style="169" customWidth="1"/>
    <col min="8950" max="9201" width="9.109375" style="169"/>
    <col min="9202" max="9202" width="35.88671875" style="169" bestFit="1" customWidth="1"/>
    <col min="9203" max="9203" width="11" style="169" customWidth="1"/>
    <col min="9204" max="9205" width="15" style="169" customWidth="1"/>
    <col min="9206" max="9457" width="9.109375" style="169"/>
    <col min="9458" max="9458" width="35.88671875" style="169" bestFit="1" customWidth="1"/>
    <col min="9459" max="9459" width="11" style="169" customWidth="1"/>
    <col min="9460" max="9461" width="15" style="169" customWidth="1"/>
    <col min="9462" max="9713" width="9.109375" style="169"/>
    <col min="9714" max="9714" width="35.88671875" style="169" bestFit="1" customWidth="1"/>
    <col min="9715" max="9715" width="11" style="169" customWidth="1"/>
    <col min="9716" max="9717" width="15" style="169" customWidth="1"/>
    <col min="9718" max="9969" width="9.109375" style="169"/>
    <col min="9970" max="9970" width="35.88671875" style="169" bestFit="1" customWidth="1"/>
    <col min="9971" max="9971" width="11" style="169" customWidth="1"/>
    <col min="9972" max="9973" width="15" style="169" customWidth="1"/>
    <col min="9974" max="10225" width="9.109375" style="169"/>
    <col min="10226" max="10226" width="35.88671875" style="169" bestFit="1" customWidth="1"/>
    <col min="10227" max="10227" width="11" style="169" customWidth="1"/>
    <col min="10228" max="10229" width="15" style="169" customWidth="1"/>
    <col min="10230" max="10481" width="9.109375" style="169"/>
    <col min="10482" max="10482" width="35.88671875" style="169" bestFit="1" customWidth="1"/>
    <col min="10483" max="10483" width="11" style="169" customWidth="1"/>
    <col min="10484" max="10485" width="15" style="169" customWidth="1"/>
    <col min="10486" max="10737" width="9.109375" style="169"/>
    <col min="10738" max="10738" width="35.88671875" style="169" bestFit="1" customWidth="1"/>
    <col min="10739" max="10739" width="11" style="169" customWidth="1"/>
    <col min="10740" max="10741" width="15" style="169" customWidth="1"/>
    <col min="10742" max="10993" width="9.109375" style="169"/>
    <col min="10994" max="10994" width="35.88671875" style="169" bestFit="1" customWidth="1"/>
    <col min="10995" max="10995" width="11" style="169" customWidth="1"/>
    <col min="10996" max="10997" width="15" style="169" customWidth="1"/>
    <col min="10998" max="11249" width="9.109375" style="169"/>
    <col min="11250" max="11250" width="35.88671875" style="169" bestFit="1" customWidth="1"/>
    <col min="11251" max="11251" width="11" style="169" customWidth="1"/>
    <col min="11252" max="11253" width="15" style="169" customWidth="1"/>
    <col min="11254" max="11505" width="9.109375" style="169"/>
    <col min="11506" max="11506" width="35.88671875" style="169" bestFit="1" customWidth="1"/>
    <col min="11507" max="11507" width="11" style="169" customWidth="1"/>
    <col min="11508" max="11509" width="15" style="169" customWidth="1"/>
    <col min="11510" max="11761" width="9.109375" style="169"/>
    <col min="11762" max="11762" width="35.88671875" style="169" bestFit="1" customWidth="1"/>
    <col min="11763" max="11763" width="11" style="169" customWidth="1"/>
    <col min="11764" max="11765" width="15" style="169" customWidth="1"/>
    <col min="11766" max="12017" width="9.109375" style="169"/>
    <col min="12018" max="12018" width="35.88671875" style="169" bestFit="1" customWidth="1"/>
    <col min="12019" max="12019" width="11" style="169" customWidth="1"/>
    <col min="12020" max="12021" width="15" style="169" customWidth="1"/>
    <col min="12022" max="12273" width="9.109375" style="169"/>
    <col min="12274" max="12274" width="35.88671875" style="169" bestFit="1" customWidth="1"/>
    <col min="12275" max="12275" width="11" style="169" customWidth="1"/>
    <col min="12276" max="12277" width="15" style="169" customWidth="1"/>
    <col min="12278" max="12529" width="9.109375" style="169"/>
    <col min="12530" max="12530" width="35.88671875" style="169" bestFit="1" customWidth="1"/>
    <col min="12531" max="12531" width="11" style="169" customWidth="1"/>
    <col min="12532" max="12533" width="15" style="169" customWidth="1"/>
    <col min="12534" max="12785" width="9.109375" style="169"/>
    <col min="12786" max="12786" width="35.88671875" style="169" bestFit="1" customWidth="1"/>
    <col min="12787" max="12787" width="11" style="169" customWidth="1"/>
    <col min="12788" max="12789" width="15" style="169" customWidth="1"/>
    <col min="12790" max="13041" width="9.109375" style="169"/>
    <col min="13042" max="13042" width="35.88671875" style="169" bestFit="1" customWidth="1"/>
    <col min="13043" max="13043" width="11" style="169" customWidth="1"/>
    <col min="13044" max="13045" width="15" style="169" customWidth="1"/>
    <col min="13046" max="13297" width="9.109375" style="169"/>
    <col min="13298" max="13298" width="35.88671875" style="169" bestFit="1" customWidth="1"/>
    <col min="13299" max="13299" width="11" style="169" customWidth="1"/>
    <col min="13300" max="13301" width="15" style="169" customWidth="1"/>
    <col min="13302" max="13553" width="9.109375" style="169"/>
    <col min="13554" max="13554" width="35.88671875" style="169" bestFit="1" customWidth="1"/>
    <col min="13555" max="13555" width="11" style="169" customWidth="1"/>
    <col min="13556" max="13557" width="15" style="169" customWidth="1"/>
    <col min="13558" max="13809" width="9.109375" style="169"/>
    <col min="13810" max="13810" width="35.88671875" style="169" bestFit="1" customWidth="1"/>
    <col min="13811" max="13811" width="11" style="169" customWidth="1"/>
    <col min="13812" max="13813" width="15" style="169" customWidth="1"/>
    <col min="13814" max="14065" width="9.109375" style="169"/>
    <col min="14066" max="14066" width="35.88671875" style="169" bestFit="1" customWidth="1"/>
    <col min="14067" max="14067" width="11" style="169" customWidth="1"/>
    <col min="14068" max="14069" width="15" style="169" customWidth="1"/>
    <col min="14070" max="14321" width="9.109375" style="169"/>
    <col min="14322" max="14322" width="35.88671875" style="169" bestFit="1" customWidth="1"/>
    <col min="14323" max="14323" width="11" style="169" customWidth="1"/>
    <col min="14324" max="14325" width="15" style="169" customWidth="1"/>
    <col min="14326" max="14577" width="9.109375" style="169"/>
    <col min="14578" max="14578" width="35.88671875" style="169" bestFit="1" customWidth="1"/>
    <col min="14579" max="14579" width="11" style="169" customWidth="1"/>
    <col min="14580" max="14581" width="15" style="169" customWidth="1"/>
    <col min="14582" max="14833" width="9.109375" style="169"/>
    <col min="14834" max="14834" width="35.88671875" style="169" bestFit="1" customWidth="1"/>
    <col min="14835" max="14835" width="11" style="169" customWidth="1"/>
    <col min="14836" max="14837" width="15" style="169" customWidth="1"/>
    <col min="14838" max="15089" width="9.109375" style="169"/>
    <col min="15090" max="15090" width="35.88671875" style="169" bestFit="1" customWidth="1"/>
    <col min="15091" max="15091" width="11" style="169" customWidth="1"/>
    <col min="15092" max="15093" width="15" style="169" customWidth="1"/>
    <col min="15094" max="15345" width="9.109375" style="169"/>
    <col min="15346" max="15346" width="35.88671875" style="169" bestFit="1" customWidth="1"/>
    <col min="15347" max="15347" width="11" style="169" customWidth="1"/>
    <col min="15348" max="15349" width="15" style="169" customWidth="1"/>
    <col min="15350" max="15601" width="9.109375" style="169"/>
    <col min="15602" max="15602" width="35.88671875" style="169" bestFit="1" customWidth="1"/>
    <col min="15603" max="15603" width="11" style="169" customWidth="1"/>
    <col min="15604" max="15605" width="15" style="169" customWidth="1"/>
    <col min="15606" max="15857" width="9.109375" style="169"/>
    <col min="15858" max="15858" width="35.88671875" style="169" bestFit="1" customWidth="1"/>
    <col min="15859" max="15859" width="11" style="169" customWidth="1"/>
    <col min="15860" max="15861" width="15" style="169" customWidth="1"/>
    <col min="15862" max="16113" width="9.109375" style="169"/>
    <col min="16114" max="16114" width="35.88671875" style="169" bestFit="1" customWidth="1"/>
    <col min="16115" max="16115" width="11" style="169" customWidth="1"/>
    <col min="16116" max="16117" width="15" style="169" customWidth="1"/>
    <col min="16118" max="16384" width="9.109375" style="169"/>
  </cols>
  <sheetData>
    <row r="1" spans="1:14" s="169" customFormat="1" ht="23.4" customHeight="1">
      <c r="A1" s="136" t="str">
        <f>+Varlıklar!A1</f>
        <v>Ford Otomotiv Sanayi A.Ş. 30 Eylül 2023 ve 31 Aralık 2022 tarihleri itibarıyla finansal durum tabloları</v>
      </c>
      <c r="B1" s="136"/>
      <c r="C1" s="136"/>
      <c r="D1" s="136"/>
      <c r="E1" s="4"/>
      <c r="F1" s="4"/>
    </row>
    <row r="2" spans="1:14" s="170" customFormat="1" ht="39" customHeight="1">
      <c r="B2" s="171"/>
      <c r="C2" s="172" t="s">
        <v>171</v>
      </c>
      <c r="D2" s="172" t="str">
        <f>+Varlıklar!D2</f>
        <v>Geçmiş dönem 
bağımsız denetimden 
geçmiş</v>
      </c>
      <c r="E2" s="4"/>
      <c r="F2" s="4"/>
    </row>
    <row r="3" spans="1:14" s="169" customFormat="1" ht="13.2">
      <c r="A3" s="173" t="s">
        <v>120</v>
      </c>
      <c r="B3" s="174" t="s">
        <v>59</v>
      </c>
      <c r="C3" s="175">
        <v>45199</v>
      </c>
      <c r="D3" s="175">
        <v>44926</v>
      </c>
      <c r="E3" s="4"/>
      <c r="F3" s="4"/>
      <c r="I3" s="176"/>
      <c r="J3" s="23"/>
      <c r="K3" s="23"/>
      <c r="L3" s="23"/>
    </row>
    <row r="4" spans="1:14" s="169" customFormat="1" ht="24.75" customHeight="1">
      <c r="A4" s="177" t="s">
        <v>13</v>
      </c>
      <c r="B4" s="178"/>
      <c r="C4" s="179"/>
      <c r="D4" s="178"/>
      <c r="E4" s="4" t="s">
        <v>136</v>
      </c>
      <c r="F4" s="4" t="s">
        <v>136</v>
      </c>
      <c r="I4" s="104"/>
      <c r="J4" s="23"/>
      <c r="K4" s="23"/>
      <c r="L4" s="23"/>
    </row>
    <row r="5" spans="1:14" s="169" customFormat="1" ht="24.75" customHeight="1">
      <c r="A5" s="180" t="s">
        <v>14</v>
      </c>
      <c r="B5" s="181"/>
      <c r="C5" s="182">
        <f>SUM(C7:C23)</f>
        <v>77564543</v>
      </c>
      <c r="D5" s="182">
        <f>SUM(D8:D23)</f>
        <v>46205980</v>
      </c>
      <c r="E5" s="4">
        <f>+C5-[12]Liabilities!C5</f>
        <v>0</v>
      </c>
      <c r="F5" s="4">
        <f>+D5-[12]Liabilities!D5</f>
        <v>0</v>
      </c>
      <c r="I5" s="176"/>
      <c r="J5" s="23"/>
      <c r="K5" s="23"/>
      <c r="L5" s="23"/>
      <c r="M5" s="183"/>
      <c r="N5" s="183"/>
    </row>
    <row r="6" spans="1:14" s="169" customFormat="1" ht="13.2">
      <c r="A6" s="184"/>
      <c r="B6" s="178"/>
      <c r="C6" s="185"/>
      <c r="D6" s="92"/>
      <c r="E6" s="4"/>
      <c r="F6" s="156"/>
      <c r="I6" s="104"/>
      <c r="J6" s="23"/>
      <c r="K6" s="23"/>
      <c r="L6" s="23"/>
      <c r="M6" s="183"/>
      <c r="N6" s="183"/>
    </row>
    <row r="7" spans="1:14" s="169" customFormat="1" ht="13.2">
      <c r="A7" s="184" t="s">
        <v>40</v>
      </c>
      <c r="B7" s="178"/>
      <c r="C7" s="185"/>
      <c r="D7" s="92"/>
      <c r="E7" s="4"/>
      <c r="F7" s="156"/>
      <c r="I7" s="176"/>
      <c r="J7" s="23"/>
      <c r="K7" s="186"/>
      <c r="L7" s="186"/>
      <c r="M7" s="183"/>
      <c r="N7" s="183"/>
    </row>
    <row r="8" spans="1:14" s="169" customFormat="1" ht="13.2">
      <c r="A8" s="187" t="s">
        <v>41</v>
      </c>
      <c r="B8" s="178">
        <v>6</v>
      </c>
      <c r="C8" s="92">
        <f>'[1]FORMSRK WORD-Final SPK'!$C$51</f>
        <v>13982617</v>
      </c>
      <c r="D8" s="92">
        <f>'[2]FORMSRK WORD-Final SPK'!$C$51</f>
        <v>7523746</v>
      </c>
      <c r="E8" s="4"/>
      <c r="F8" s="156"/>
      <c r="I8" s="188"/>
      <c r="J8" s="23"/>
      <c r="K8" s="23"/>
      <c r="L8" s="23"/>
      <c r="M8" s="183"/>
      <c r="N8" s="183"/>
    </row>
    <row r="9" spans="1:14" s="169" customFormat="1" ht="13.2">
      <c r="A9" s="184" t="s">
        <v>47</v>
      </c>
      <c r="B9" s="178"/>
      <c r="C9" s="178"/>
      <c r="D9" s="92"/>
      <c r="E9" s="4"/>
      <c r="F9" s="156"/>
      <c r="I9" s="189"/>
      <c r="J9" s="23"/>
      <c r="K9" s="23"/>
      <c r="L9" s="23"/>
      <c r="M9" s="183"/>
      <c r="N9" s="183"/>
    </row>
    <row r="10" spans="1:14" s="169" customFormat="1" ht="13.2">
      <c r="A10" s="190" t="s">
        <v>41</v>
      </c>
      <c r="B10" s="178">
        <v>6</v>
      </c>
      <c r="C10" s="92">
        <f>'[1]FORMSRK WORD-Final SPK'!$C$53</f>
        <v>11086344</v>
      </c>
      <c r="D10" s="92">
        <f>'[2]FORMSRK WORD-Final SPK'!$C$53</f>
        <v>5619141</v>
      </c>
      <c r="E10" s="4"/>
      <c r="F10" s="156"/>
      <c r="I10" s="189"/>
      <c r="J10" s="189"/>
      <c r="K10" s="191"/>
      <c r="L10" s="191"/>
      <c r="M10" s="183"/>
      <c r="N10" s="183"/>
    </row>
    <row r="11" spans="1:14" s="169" customFormat="1" ht="13.2">
      <c r="A11" s="190" t="s">
        <v>143</v>
      </c>
      <c r="B11" s="178">
        <v>6</v>
      </c>
      <c r="C11" s="92">
        <f>'[1]FORMSRK WORD-Final SPK'!$C$49</f>
        <v>75594</v>
      </c>
      <c r="D11" s="92">
        <f>'[2]FORMSRK WORD-Final SPK'!$C$49</f>
        <v>75716</v>
      </c>
      <c r="E11" s="4"/>
      <c r="F11" s="156"/>
      <c r="I11" s="189"/>
      <c r="J11" s="189"/>
      <c r="K11" s="191"/>
      <c r="L11" s="191"/>
      <c r="M11" s="183"/>
      <c r="N11" s="183"/>
    </row>
    <row r="12" spans="1:14" s="169" customFormat="1" ht="13.2">
      <c r="A12" s="184" t="s">
        <v>15</v>
      </c>
      <c r="B12" s="178"/>
      <c r="C12" s="178"/>
      <c r="D12" s="92"/>
      <c r="E12" s="4"/>
      <c r="F12" s="156"/>
      <c r="I12" s="189"/>
      <c r="J12" s="23"/>
      <c r="K12" s="23"/>
      <c r="L12" s="23"/>
      <c r="M12" s="183"/>
      <c r="N12" s="183"/>
    </row>
    <row r="13" spans="1:14" s="169" customFormat="1" ht="13.2">
      <c r="A13" s="190" t="s">
        <v>27</v>
      </c>
      <c r="B13" s="178">
        <v>22</v>
      </c>
      <c r="C13" s="92">
        <f>'[1]FORMSRK WORD-Final SPK'!$C$55</f>
        <v>12654458</v>
      </c>
      <c r="D13" s="92">
        <f>'[2]FORMSRK WORD-Final SPK'!$C$55</f>
        <v>4529401</v>
      </c>
      <c r="E13" s="4"/>
      <c r="F13" s="156"/>
      <c r="I13" s="189"/>
      <c r="J13" s="189"/>
      <c r="K13" s="191"/>
      <c r="L13" s="191"/>
      <c r="M13" s="183"/>
      <c r="N13" s="183"/>
    </row>
    <row r="14" spans="1:14" s="169" customFormat="1" ht="13.2">
      <c r="A14" s="190" t="s">
        <v>42</v>
      </c>
      <c r="B14" s="178">
        <v>7</v>
      </c>
      <c r="C14" s="92">
        <f>'[1]FORMSRK WORD-Final SPK'!$C$56</f>
        <v>34331660</v>
      </c>
      <c r="D14" s="92">
        <f>'[2]FORMSRK WORD-Final SPK'!$C$56</f>
        <v>25616845</v>
      </c>
      <c r="E14" s="4"/>
      <c r="F14" s="156"/>
      <c r="I14" s="189"/>
      <c r="J14" s="23"/>
      <c r="K14" s="23"/>
      <c r="L14" s="23"/>
      <c r="M14" s="183"/>
      <c r="N14" s="183"/>
    </row>
    <row r="15" spans="1:14" s="169" customFormat="1" ht="13.2">
      <c r="A15" s="184" t="s">
        <v>16</v>
      </c>
      <c r="B15" s="178"/>
      <c r="C15" s="178"/>
      <c r="D15" s="92"/>
      <c r="E15" s="4"/>
      <c r="F15" s="156"/>
      <c r="I15" s="189"/>
      <c r="J15" s="189"/>
      <c r="K15" s="191"/>
      <c r="L15" s="191"/>
      <c r="M15" s="183"/>
      <c r="N15" s="183"/>
    </row>
    <row r="16" spans="1:14" s="169" customFormat="1" ht="13.2">
      <c r="A16" s="190" t="s">
        <v>18</v>
      </c>
      <c r="B16" s="178">
        <v>22</v>
      </c>
      <c r="C16" s="5">
        <f>'[1]FORMSRK WORD-Final SPK'!$C$58</f>
        <v>0</v>
      </c>
      <c r="D16" s="92">
        <f>'[2]FORMSRK WORD-Final SPK'!$C$58</f>
        <v>73169</v>
      </c>
      <c r="E16" s="4"/>
      <c r="F16" s="156"/>
      <c r="I16" s="189"/>
      <c r="J16" s="189"/>
      <c r="K16" s="191"/>
      <c r="L16" s="191"/>
      <c r="M16" s="183"/>
      <c r="N16" s="183"/>
    </row>
    <row r="17" spans="1:14" s="169" customFormat="1" ht="13.2">
      <c r="A17" s="190" t="s">
        <v>48</v>
      </c>
      <c r="B17" s="178"/>
      <c r="C17" s="92">
        <f>'[1]FORMSRK WORD-Final SPK'!$C$59</f>
        <v>1576423</v>
      </c>
      <c r="D17" s="92">
        <f>'[2]FORMSRK WORD-Final SPK'!$C$59</f>
        <v>662186</v>
      </c>
      <c r="E17" s="4"/>
      <c r="F17" s="156"/>
      <c r="I17" s="189"/>
      <c r="J17" s="23"/>
      <c r="K17" s="23"/>
      <c r="L17" s="23"/>
      <c r="M17" s="183"/>
      <c r="N17" s="183"/>
    </row>
    <row r="18" spans="1:14" s="169" customFormat="1" ht="13.2">
      <c r="A18" s="184" t="s">
        <v>58</v>
      </c>
      <c r="B18" s="178"/>
      <c r="C18" s="92">
        <f>'[1]FORMSRK WORD-Final SPK'!$C$60</f>
        <v>377323</v>
      </c>
      <c r="D18" s="92">
        <f>'[2]FORMSRK WORD-Final SPK'!$C$60</f>
        <v>151546</v>
      </c>
      <c r="E18" s="4"/>
      <c r="F18" s="156"/>
      <c r="I18" s="189"/>
      <c r="J18" s="189"/>
      <c r="K18" s="189"/>
      <c r="L18" s="191"/>
      <c r="M18" s="183"/>
      <c r="N18" s="183"/>
    </row>
    <row r="19" spans="1:14" s="169" customFormat="1" ht="13.2">
      <c r="A19" s="184" t="s">
        <v>55</v>
      </c>
      <c r="B19" s="178"/>
      <c r="C19" s="178"/>
      <c r="D19" s="178"/>
      <c r="E19" s="4"/>
      <c r="F19" s="156"/>
      <c r="I19" s="189"/>
      <c r="J19" s="189"/>
      <c r="K19" s="191"/>
      <c r="L19" s="191"/>
      <c r="M19" s="183"/>
      <c r="N19" s="183"/>
    </row>
    <row r="20" spans="1:14" s="169" customFormat="1" ht="13.2">
      <c r="A20" s="184" t="s">
        <v>57</v>
      </c>
      <c r="B20" s="178">
        <v>12</v>
      </c>
      <c r="C20" s="92">
        <f>'[1]FORMSRK WORD-Final SPK'!$C$61</f>
        <v>1095139</v>
      </c>
      <c r="D20" s="92">
        <f>'[2]FORMSRK WORD-Final SPK'!$C$61</f>
        <v>575911</v>
      </c>
      <c r="E20" s="4"/>
      <c r="F20" s="156"/>
      <c r="I20" s="189"/>
      <c r="J20" s="189"/>
      <c r="K20" s="191"/>
      <c r="L20" s="191"/>
      <c r="M20" s="183"/>
      <c r="N20" s="183"/>
    </row>
    <row r="21" spans="1:14" s="192" customFormat="1" ht="13.2">
      <c r="A21" s="184" t="s">
        <v>49</v>
      </c>
      <c r="B21" s="178"/>
      <c r="C21" s="92">
        <f>'[1]FORMSRK WORD-Final SPK'!$C$63</f>
        <v>2321140</v>
      </c>
      <c r="D21" s="92">
        <f>'[2]FORMSRK WORD-Final SPK'!$C$63</f>
        <v>1255686</v>
      </c>
      <c r="E21" s="4"/>
      <c r="F21" s="156"/>
      <c r="G21" s="169"/>
      <c r="I21" s="189"/>
      <c r="J21" s="23"/>
      <c r="K21" s="23"/>
      <c r="L21" s="23"/>
      <c r="M21" s="183"/>
      <c r="N21" s="183"/>
    </row>
    <row r="22" spans="1:14" s="192" customFormat="1" ht="13.2">
      <c r="A22" s="184" t="s">
        <v>141</v>
      </c>
      <c r="B22" s="178">
        <v>20</v>
      </c>
      <c r="C22" s="92">
        <f>'[1]FORMSRK WORD-Final SPK'!$C$64</f>
        <v>50369</v>
      </c>
      <c r="D22" s="5">
        <f>'[2]FORMSRK WORD-Final SPK'!$C$64</f>
        <v>0</v>
      </c>
      <c r="E22" s="4"/>
      <c r="F22" s="156"/>
      <c r="G22" s="169"/>
      <c r="I22" s="189"/>
      <c r="J22" s="23"/>
      <c r="K22" s="23"/>
      <c r="L22" s="23"/>
      <c r="M22" s="183"/>
      <c r="N22" s="183"/>
    </row>
    <row r="23" spans="1:14" s="192" customFormat="1" ht="13.2">
      <c r="A23" s="184" t="s">
        <v>126</v>
      </c>
      <c r="B23" s="178">
        <v>24</v>
      </c>
      <c r="C23" s="92">
        <f>'[1]FORMSRK WORD-Final SPK'!$C$65</f>
        <v>13476</v>
      </c>
      <c r="D23" s="92">
        <f>'[2]FORMSRK WORD-Final SPK'!$C$65</f>
        <v>122633</v>
      </c>
      <c r="E23" s="4"/>
      <c r="F23" s="156"/>
      <c r="G23" s="169"/>
      <c r="I23" s="189"/>
      <c r="J23" s="23"/>
      <c r="K23" s="23"/>
      <c r="L23" s="23"/>
      <c r="M23" s="183"/>
      <c r="N23" s="183"/>
    </row>
    <row r="24" spans="1:14" s="169" customFormat="1" ht="13.2">
      <c r="A24" s="193"/>
      <c r="B24" s="193"/>
      <c r="C24" s="193"/>
      <c r="D24" s="193"/>
      <c r="E24" s="4" t="s">
        <v>136</v>
      </c>
      <c r="F24" s="4" t="s">
        <v>136</v>
      </c>
      <c r="I24" s="189"/>
      <c r="J24" s="189"/>
      <c r="K24" s="191"/>
      <c r="L24" s="191"/>
      <c r="M24" s="183"/>
      <c r="N24" s="183"/>
    </row>
    <row r="25" spans="1:14" s="169" customFormat="1" ht="24.75" customHeight="1">
      <c r="A25" s="180" t="s">
        <v>17</v>
      </c>
      <c r="B25" s="181"/>
      <c r="C25" s="182">
        <f>SUM(C28:C37)</f>
        <v>45128065</v>
      </c>
      <c r="D25" s="182">
        <f>SUM(D28:D37)</f>
        <v>28444093.134031788</v>
      </c>
      <c r="E25" s="4">
        <f>+C25-[12]Liabilities!C25</f>
        <v>0</v>
      </c>
      <c r="F25" s="4">
        <f>+D25-[12]Liabilities!$D$25</f>
        <v>0</v>
      </c>
      <c r="I25" s="189"/>
      <c r="J25" s="189"/>
      <c r="K25" s="191"/>
      <c r="L25" s="191"/>
      <c r="M25" s="183"/>
      <c r="N25" s="183"/>
    </row>
    <row r="26" spans="1:14" s="169" customFormat="1" ht="13.2">
      <c r="A26" s="184"/>
      <c r="B26" s="178"/>
      <c r="C26" s="185"/>
      <c r="D26" s="92"/>
      <c r="E26" s="4"/>
      <c r="F26" s="156"/>
      <c r="I26" s="188"/>
      <c r="J26" s="23"/>
      <c r="K26" s="23"/>
      <c r="L26" s="23"/>
      <c r="M26" s="183"/>
      <c r="N26" s="183"/>
    </row>
    <row r="27" spans="1:14" s="169" customFormat="1" ht="13.2">
      <c r="A27" s="184" t="s">
        <v>43</v>
      </c>
      <c r="B27" s="28"/>
      <c r="C27" s="29"/>
      <c r="D27" s="45"/>
      <c r="E27" s="4"/>
      <c r="F27" s="156"/>
      <c r="G27" s="189"/>
      <c r="H27" s="23"/>
      <c r="I27" s="176"/>
      <c r="J27" s="23"/>
      <c r="K27" s="186"/>
      <c r="L27" s="186"/>
      <c r="M27" s="183"/>
      <c r="N27" s="183"/>
    </row>
    <row r="28" spans="1:14" s="169" customFormat="1" ht="13.2">
      <c r="A28" s="190" t="s">
        <v>41</v>
      </c>
      <c r="B28" s="178">
        <v>6</v>
      </c>
      <c r="C28" s="92">
        <f>'[1]FORMSRK WORD-Final SPK'!$C$71</f>
        <v>28409747</v>
      </c>
      <c r="D28" s="92">
        <f>'[2]FORMSRK WORD-Final SPK'!$C$71</f>
        <v>18175044</v>
      </c>
      <c r="E28" s="4"/>
      <c r="F28" s="156"/>
      <c r="G28" s="189"/>
      <c r="H28" s="189"/>
      <c r="I28" s="188"/>
      <c r="J28" s="23"/>
      <c r="K28" s="23"/>
      <c r="L28" s="23"/>
      <c r="M28" s="183"/>
      <c r="N28" s="183"/>
    </row>
    <row r="29" spans="1:14" s="169" customFormat="1" ht="13.2">
      <c r="A29" s="190" t="s">
        <v>143</v>
      </c>
      <c r="B29" s="178">
        <v>6</v>
      </c>
      <c r="C29" s="92">
        <f>'[1]FORMSRK WORD-Final SPK'!$C$68</f>
        <v>207807</v>
      </c>
      <c r="D29" s="92">
        <f>'[2]FORMSRK WORD-Final SPK'!$C$68</f>
        <v>117614</v>
      </c>
      <c r="E29" s="4"/>
      <c r="F29" s="156"/>
      <c r="G29" s="189"/>
      <c r="H29" s="189"/>
      <c r="I29" s="188"/>
      <c r="J29" s="23"/>
      <c r="K29" s="23"/>
      <c r="L29" s="23"/>
      <c r="M29" s="183"/>
      <c r="N29" s="183"/>
    </row>
    <row r="30" spans="1:14" s="169" customFormat="1" ht="13.2">
      <c r="A30" s="190" t="s">
        <v>158</v>
      </c>
      <c r="B30" s="178">
        <v>6</v>
      </c>
      <c r="C30" s="92">
        <f>'[1]FORMSRK WORD-Final SPK'!$C$69</f>
        <v>9453521</v>
      </c>
      <c r="D30" s="92">
        <f>'[2]FORMSRK WORD-Final SPK'!$C$69</f>
        <v>6407114</v>
      </c>
      <c r="E30" s="4"/>
      <c r="F30" s="156"/>
      <c r="G30" s="189"/>
      <c r="H30" s="189"/>
      <c r="I30" s="188"/>
      <c r="J30" s="23"/>
      <c r="K30" s="23"/>
      <c r="L30" s="23"/>
      <c r="M30" s="183"/>
      <c r="N30" s="183"/>
    </row>
    <row r="31" spans="1:14" s="169" customFormat="1" ht="13.2">
      <c r="A31" s="184" t="s">
        <v>44</v>
      </c>
      <c r="B31" s="178"/>
      <c r="C31" s="178"/>
      <c r="D31" s="92"/>
      <c r="E31" s="4"/>
      <c r="F31" s="156"/>
      <c r="G31" s="189"/>
      <c r="H31" s="23"/>
      <c r="I31" s="189"/>
      <c r="J31" s="23"/>
      <c r="K31" s="23"/>
      <c r="L31" s="23"/>
      <c r="M31" s="183"/>
      <c r="N31" s="183"/>
    </row>
    <row r="32" spans="1:14" s="169" customFormat="1" ht="22.8">
      <c r="A32" s="70" t="s">
        <v>75</v>
      </c>
      <c r="B32" s="194"/>
      <c r="C32" s="94">
        <f>'[1]FORMSRK WORD-Final SPK'!$C$74</f>
        <v>1997026</v>
      </c>
      <c r="D32" s="94">
        <f>'[2]FORMSRK WORD-Final SPK'!$C$74</f>
        <v>1890236</v>
      </c>
      <c r="E32" s="4"/>
      <c r="F32" s="195"/>
      <c r="G32" s="189"/>
      <c r="H32" s="23"/>
      <c r="I32" s="189"/>
      <c r="J32" s="189"/>
      <c r="K32" s="191"/>
      <c r="L32" s="191"/>
      <c r="M32" s="183"/>
      <c r="N32" s="183"/>
    </row>
    <row r="33" spans="1:14" s="169" customFormat="1" ht="13.2">
      <c r="A33" s="184" t="s">
        <v>115</v>
      </c>
      <c r="B33" s="178">
        <v>12</v>
      </c>
      <c r="C33" s="92">
        <f>'[1]FORMSRK WORD-Final SPK'!$C$75</f>
        <v>1231495</v>
      </c>
      <c r="D33" s="92">
        <f>'[2]FORMSRK WORD-Final SPK'!$C$75</f>
        <v>786836</v>
      </c>
      <c r="E33" s="4"/>
      <c r="F33" s="156"/>
      <c r="G33" s="189"/>
      <c r="H33" s="189"/>
      <c r="I33" s="189"/>
      <c r="J33" s="23"/>
      <c r="K33" s="23"/>
      <c r="L33" s="23"/>
      <c r="M33" s="183"/>
      <c r="N33" s="183"/>
    </row>
    <row r="34" spans="1:14" s="169" customFormat="1" ht="13.2">
      <c r="A34" s="184" t="s">
        <v>58</v>
      </c>
      <c r="B34" s="178"/>
      <c r="C34" s="92">
        <f>'[1]FORMSRK WORD-Final SPK'!$C$77</f>
        <v>3008154</v>
      </c>
      <c r="D34" s="92">
        <f>'[2]FORMSRK WORD-Final SPK'!$C$77</f>
        <v>493991</v>
      </c>
      <c r="E34" s="4"/>
      <c r="F34" s="156"/>
      <c r="G34" s="189"/>
      <c r="H34" s="189"/>
      <c r="I34" s="189"/>
      <c r="J34" s="23"/>
      <c r="K34" s="23"/>
      <c r="L34" s="23"/>
      <c r="M34" s="183"/>
      <c r="N34" s="183"/>
    </row>
    <row r="35" spans="1:14" s="169" customFormat="1" ht="13.2">
      <c r="A35" s="184" t="s">
        <v>118</v>
      </c>
      <c r="B35" s="178"/>
      <c r="C35" s="92">
        <f>'[1]FORMSRK WORD-Final SPK'!$C$78</f>
        <v>5439</v>
      </c>
      <c r="D35" s="92">
        <f>'[2]FORMSRK WORD-Final SPK'!$C$78</f>
        <v>5439</v>
      </c>
      <c r="E35" s="4"/>
      <c r="F35" s="156"/>
      <c r="G35" s="189"/>
      <c r="H35" s="189"/>
      <c r="I35" s="189"/>
      <c r="J35" s="189"/>
      <c r="K35" s="191"/>
      <c r="L35" s="191"/>
      <c r="M35" s="183"/>
      <c r="N35" s="183"/>
    </row>
    <row r="36" spans="1:14" s="169" customFormat="1" ht="13.2" hidden="1">
      <c r="A36" s="184" t="s">
        <v>126</v>
      </c>
      <c r="B36" s="178"/>
      <c r="C36" s="92">
        <f>'[3]Bilanço P'!$D$46</f>
        <v>0</v>
      </c>
      <c r="D36" s="5">
        <f>'[2]FORMSRK WORD-Final SPK'!$C$79</f>
        <v>0</v>
      </c>
      <c r="E36" s="4"/>
      <c r="F36" s="156"/>
      <c r="G36" s="189"/>
      <c r="H36" s="189"/>
      <c r="I36" s="189"/>
      <c r="J36" s="189"/>
      <c r="K36" s="191"/>
      <c r="L36" s="191"/>
      <c r="M36" s="183"/>
      <c r="N36" s="183"/>
    </row>
    <row r="37" spans="1:14" s="169" customFormat="1" ht="13.2">
      <c r="A37" s="184" t="s">
        <v>165</v>
      </c>
      <c r="B37" s="178"/>
      <c r="C37" s="92">
        <f>'[1]FORMSRK WORD-Final SPK'!$C$80</f>
        <v>814876</v>
      </c>
      <c r="D37" s="92">
        <f>'[2]FORMSRK WORD-Final SPK'!$C$80</f>
        <v>567819.13403178821</v>
      </c>
      <c r="E37" s="4"/>
      <c r="F37" s="156"/>
      <c r="G37" s="189"/>
      <c r="H37" s="189"/>
      <c r="I37" s="189"/>
      <c r="J37" s="189"/>
      <c r="K37" s="191"/>
      <c r="L37" s="191"/>
      <c r="M37" s="183"/>
      <c r="N37" s="183"/>
    </row>
    <row r="38" spans="1:14" s="169" customFormat="1" ht="13.2">
      <c r="A38" s="193"/>
      <c r="B38" s="196"/>
      <c r="C38" s="197"/>
      <c r="D38" s="198"/>
      <c r="E38" s="4" t="s">
        <v>136</v>
      </c>
      <c r="F38" s="4" t="s">
        <v>136</v>
      </c>
      <c r="G38" s="189"/>
      <c r="H38" s="189"/>
      <c r="I38" s="189"/>
      <c r="J38" s="189"/>
      <c r="K38" s="191"/>
      <c r="L38" s="191"/>
      <c r="M38" s="183"/>
      <c r="N38" s="183"/>
    </row>
    <row r="39" spans="1:14" s="169" customFormat="1" ht="24.75" customHeight="1">
      <c r="A39" s="180" t="s">
        <v>28</v>
      </c>
      <c r="B39" s="199">
        <v>14</v>
      </c>
      <c r="C39" s="182">
        <f>SUM(C41:C52)</f>
        <v>40506560</v>
      </c>
      <c r="D39" s="182">
        <f>SUM(D41:D52)</f>
        <v>21402174</v>
      </c>
      <c r="E39" s="4">
        <f>+C39-[12]Liabilities!C39</f>
        <v>0</v>
      </c>
      <c r="F39" s="4">
        <f>+D39-[12]Liabilities!D39</f>
        <v>0</v>
      </c>
      <c r="I39" s="189"/>
      <c r="J39" s="189"/>
      <c r="K39" s="191"/>
      <c r="L39" s="191"/>
      <c r="M39" s="183"/>
      <c r="N39" s="183"/>
    </row>
    <row r="40" spans="1:14" s="169" customFormat="1" ht="13.2">
      <c r="A40" s="177"/>
      <c r="B40" s="178"/>
      <c r="C40" s="185"/>
      <c r="D40" s="92"/>
      <c r="E40" s="4"/>
      <c r="F40" s="156"/>
      <c r="H40" s="189"/>
      <c r="I40" s="189"/>
      <c r="J40" s="189"/>
      <c r="K40" s="189"/>
      <c r="L40" s="189"/>
      <c r="M40" s="183"/>
      <c r="N40" s="183"/>
    </row>
    <row r="41" spans="1:14" s="169" customFormat="1" ht="13.2">
      <c r="A41" s="184" t="s">
        <v>22</v>
      </c>
      <c r="B41" s="178"/>
      <c r="C41" s="92">
        <f>'[1]FORMSRK WORD-Final SPK'!$C$85</f>
        <v>350910</v>
      </c>
      <c r="D41" s="92">
        <f>'[2]FORMSRK WORD-Final SPK'!$C$85</f>
        <v>350910</v>
      </c>
      <c r="E41" s="4"/>
      <c r="F41" s="156"/>
      <c r="H41" s="189"/>
      <c r="I41" s="188"/>
      <c r="J41" s="23"/>
      <c r="K41" s="23"/>
      <c r="L41" s="23"/>
      <c r="M41" s="183"/>
      <c r="N41" s="183"/>
    </row>
    <row r="42" spans="1:14" s="169" customFormat="1" ht="13.2">
      <c r="A42" s="184" t="s">
        <v>114</v>
      </c>
      <c r="B42" s="178"/>
      <c r="C42" s="92">
        <f>'[1]FORMSRK WORD-Final SPK'!$C$86</f>
        <v>27920</v>
      </c>
      <c r="D42" s="92">
        <f>'[2]FORMSRK WORD-Final SPK'!$C$86</f>
        <v>27920</v>
      </c>
      <c r="E42" s="4"/>
      <c r="F42" s="156"/>
      <c r="H42" s="189"/>
      <c r="I42" s="176"/>
      <c r="J42" s="176"/>
      <c r="K42" s="186"/>
      <c r="L42" s="186"/>
      <c r="M42" s="183"/>
      <c r="N42" s="183"/>
    </row>
    <row r="43" spans="1:14" s="169" customFormat="1" ht="13.2">
      <c r="A43" s="184" t="s">
        <v>76</v>
      </c>
      <c r="B43" s="178"/>
      <c r="C43" s="92">
        <f>'[1]FORMSRK WORD-Final SPK'!$C$87</f>
        <v>8</v>
      </c>
      <c r="D43" s="92">
        <f>'[2]FORMSRK WORD-Final SPK'!$C$87</f>
        <v>8</v>
      </c>
      <c r="E43" s="4"/>
      <c r="F43" s="156"/>
      <c r="H43" s="189"/>
      <c r="I43" s="188"/>
      <c r="J43" s="23"/>
      <c r="K43" s="23"/>
      <c r="L43" s="23"/>
      <c r="M43" s="183"/>
      <c r="N43" s="183"/>
    </row>
    <row r="44" spans="1:14" s="169" customFormat="1" ht="22.8">
      <c r="A44" s="70" t="s">
        <v>78</v>
      </c>
      <c r="B44" s="178"/>
      <c r="E44" s="4"/>
      <c r="F44" s="195"/>
      <c r="H44" s="189"/>
      <c r="I44" s="189"/>
      <c r="J44" s="23"/>
      <c r="K44" s="191"/>
      <c r="L44" s="191"/>
      <c r="M44" s="183"/>
      <c r="N44" s="183"/>
    </row>
    <row r="45" spans="1:14" s="169" customFormat="1" ht="13.2">
      <c r="A45" s="118" t="s">
        <v>116</v>
      </c>
      <c r="B45" s="184"/>
      <c r="C45" s="48">
        <f>'[1]FORMSRK WORD-Final SPK'!$C$93</f>
        <v>-1035544</v>
      </c>
      <c r="D45" s="48">
        <f>'[2]FORMSRK WORD-Final SPK'!$C$93</f>
        <v>-1000033</v>
      </c>
      <c r="E45" s="4"/>
      <c r="F45" s="156"/>
      <c r="H45" s="189"/>
      <c r="I45" s="189"/>
      <c r="J45" s="23"/>
      <c r="K45" s="191"/>
      <c r="L45" s="191"/>
      <c r="M45" s="183"/>
      <c r="N45" s="183"/>
    </row>
    <row r="46" spans="1:14" s="169" customFormat="1" ht="22.8">
      <c r="A46" s="70" t="s">
        <v>131</v>
      </c>
      <c r="B46" s="178"/>
      <c r="C46" s="94">
        <f>'[1]FORMSRK WORD-Final SPK'!$C$89</f>
        <v>239606</v>
      </c>
      <c r="D46" s="94">
        <f>'[2]FORMSRK WORD-Final SPK'!$C$89</f>
        <v>137717</v>
      </c>
      <c r="E46" s="4"/>
      <c r="F46" s="156"/>
      <c r="H46" s="189"/>
      <c r="I46" s="189"/>
      <c r="J46" s="23"/>
      <c r="K46" s="23"/>
      <c r="L46" s="23"/>
      <c r="M46" s="183"/>
      <c r="N46" s="183"/>
    </row>
    <row r="47" spans="1:14" s="169" customFormat="1" ht="22.8">
      <c r="A47" s="70" t="s">
        <v>77</v>
      </c>
      <c r="B47" s="178"/>
      <c r="C47" s="92"/>
      <c r="D47" s="92"/>
      <c r="E47" s="4"/>
      <c r="F47" s="195"/>
      <c r="H47" s="188"/>
      <c r="I47" s="189"/>
      <c r="J47" s="23"/>
      <c r="K47" s="189"/>
      <c r="L47" s="189"/>
      <c r="M47" s="183"/>
      <c r="N47" s="183"/>
    </row>
    <row r="48" spans="1:14" s="169" customFormat="1" ht="13.2">
      <c r="A48" s="184" t="s">
        <v>159</v>
      </c>
      <c r="B48" s="178"/>
      <c r="C48" s="92">
        <f>'[1]FORMSRK WORD-Final SPK'!$C$91</f>
        <v>7098398</v>
      </c>
      <c r="D48" s="92">
        <f>'[2]FORMSRK WORD-Final SPK'!$C$91</f>
        <v>1674943</v>
      </c>
      <c r="E48" s="4"/>
      <c r="F48" s="195"/>
      <c r="H48" s="188"/>
      <c r="I48" s="189"/>
      <c r="J48" s="23"/>
      <c r="K48" s="189"/>
      <c r="L48" s="189"/>
      <c r="M48" s="183"/>
      <c r="N48" s="183"/>
    </row>
    <row r="49" spans="1:14" s="169" customFormat="1" ht="13.2">
      <c r="A49" s="184" t="s">
        <v>63</v>
      </c>
      <c r="B49" s="178"/>
      <c r="C49" s="48">
        <f>'[1]FORMSRK WORD-Final SPK'!$C$90</f>
        <v>-11360210</v>
      </c>
      <c r="D49" s="48">
        <f>'[2]FORMSRK WORD-Final SPK'!$C$90</f>
        <v>-4881384</v>
      </c>
      <c r="E49" s="4"/>
      <c r="F49" s="156"/>
      <c r="H49" s="189"/>
      <c r="I49" s="189"/>
      <c r="J49" s="23"/>
      <c r="K49" s="23"/>
      <c r="L49" s="23"/>
      <c r="M49" s="183"/>
      <c r="N49" s="183"/>
    </row>
    <row r="50" spans="1:14" s="169" customFormat="1" ht="13.2">
      <c r="A50" s="184" t="s">
        <v>71</v>
      </c>
      <c r="B50" s="178"/>
      <c r="C50" s="92">
        <f>'[1]FORMSRK WORD-Final SPK'!$C$94</f>
        <v>1919055</v>
      </c>
      <c r="D50" s="92">
        <f>'[2]FORMSRK WORD-Final SPK'!$C$94</f>
        <v>1420763</v>
      </c>
      <c r="E50" s="3"/>
      <c r="F50" s="156"/>
      <c r="H50" s="189"/>
      <c r="I50" s="189"/>
      <c r="J50" s="23"/>
      <c r="K50" s="191"/>
      <c r="L50" s="191"/>
      <c r="M50" s="183"/>
      <c r="N50" s="183"/>
    </row>
    <row r="51" spans="1:14" s="169" customFormat="1" ht="13.2">
      <c r="A51" s="184" t="s">
        <v>29</v>
      </c>
      <c r="B51" s="178"/>
      <c r="C51" s="92">
        <f>'[1]FORMSRK WORD-Final SPK'!$C$95</f>
        <v>18172570</v>
      </c>
      <c r="D51" s="92">
        <f>'[2]FORMSRK WORD-Final SPK'!$C$95</f>
        <v>5057387</v>
      </c>
      <c r="E51" s="4"/>
      <c r="F51" s="156"/>
      <c r="H51" s="189"/>
      <c r="I51" s="188"/>
      <c r="J51" s="23"/>
      <c r="K51" s="23"/>
      <c r="L51" s="23"/>
      <c r="M51" s="183"/>
      <c r="N51" s="183"/>
    </row>
    <row r="52" spans="1:14" s="169" customFormat="1" ht="13.2">
      <c r="A52" s="184" t="s">
        <v>5</v>
      </c>
      <c r="B52" s="178"/>
      <c r="C52" s="92">
        <f>'[1]FORMSRK WORD-Final SPK'!$C$96+1</f>
        <v>25093847</v>
      </c>
      <c r="D52" s="92">
        <f>'[2]FORMSRK WORD-Final SPK'!$C$96</f>
        <v>18613943</v>
      </c>
      <c r="E52" s="4"/>
      <c r="F52" s="156"/>
      <c r="H52" s="189"/>
      <c r="I52" s="189"/>
      <c r="J52" s="23"/>
      <c r="K52" s="23"/>
      <c r="L52" s="23"/>
      <c r="M52" s="183"/>
      <c r="N52" s="183"/>
    </row>
    <row r="53" spans="1:14" s="169" customFormat="1" ht="13.2">
      <c r="A53" s="200"/>
      <c r="B53" s="196"/>
      <c r="C53" s="197"/>
      <c r="D53" s="198"/>
      <c r="E53" s="4" t="s">
        <v>136</v>
      </c>
      <c r="F53" s="4" t="s">
        <v>136</v>
      </c>
      <c r="H53" s="188"/>
      <c r="I53" s="189"/>
      <c r="J53" s="23"/>
      <c r="K53" s="23"/>
      <c r="L53" s="23"/>
      <c r="M53" s="183"/>
      <c r="N53" s="183"/>
    </row>
    <row r="54" spans="1:14" s="169" customFormat="1" ht="20.25" customHeight="1" thickBot="1">
      <c r="A54" s="201" t="s">
        <v>19</v>
      </c>
      <c r="B54" s="202"/>
      <c r="C54" s="203">
        <f>+C5+C25+C39</f>
        <v>163199168</v>
      </c>
      <c r="D54" s="203">
        <f>+D5+D25+D39</f>
        <v>96052247.134031788</v>
      </c>
      <c r="E54" s="4">
        <f>+C54-[12]Liabilities!C54</f>
        <v>0</v>
      </c>
      <c r="F54" s="4">
        <f>+D54-[12]Liabilities!D54</f>
        <v>0</v>
      </c>
      <c r="H54" s="189"/>
      <c r="I54" s="189"/>
      <c r="J54" s="23"/>
      <c r="K54" s="23"/>
      <c r="L54" s="23"/>
      <c r="M54" s="183"/>
      <c r="N54" s="183"/>
    </row>
    <row r="55" spans="1:14" s="169" customFormat="1" ht="13.8" thickTop="1">
      <c r="B55" s="204"/>
      <c r="C55" s="204"/>
      <c r="D55" s="204"/>
      <c r="E55" s="4"/>
      <c r="F55" s="4"/>
      <c r="H55" s="189"/>
      <c r="I55" s="189"/>
      <c r="J55" s="23"/>
      <c r="K55" s="191"/>
      <c r="L55" s="191"/>
      <c r="M55" s="183"/>
      <c r="N55" s="183"/>
    </row>
    <row r="56" spans="1:14" s="169" customFormat="1" ht="13.2">
      <c r="B56" s="204"/>
      <c r="C56" s="204"/>
      <c r="D56" s="204"/>
      <c r="E56" s="4"/>
      <c r="F56" s="4"/>
      <c r="H56" s="189"/>
      <c r="I56" s="189"/>
      <c r="J56" s="23"/>
      <c r="K56" s="191"/>
      <c r="L56" s="191"/>
      <c r="M56" s="183"/>
      <c r="N56" s="183"/>
    </row>
    <row r="57" spans="1:14" s="169" customFormat="1" ht="13.2">
      <c r="B57" s="204"/>
      <c r="C57" s="204"/>
      <c r="D57" s="204"/>
      <c r="E57" s="4"/>
      <c r="F57" s="4"/>
      <c r="I57" s="188"/>
      <c r="J57" s="23"/>
      <c r="K57" s="23"/>
      <c r="L57" s="23"/>
      <c r="M57" s="183"/>
      <c r="N57" s="183"/>
    </row>
    <row r="58" spans="1:14" s="169" customFormat="1" ht="13.2">
      <c r="B58" s="204"/>
      <c r="C58" s="204"/>
      <c r="D58" s="204"/>
      <c r="E58" s="4"/>
      <c r="F58" s="4"/>
      <c r="I58" s="189"/>
      <c r="J58" s="23"/>
      <c r="K58" s="191"/>
      <c r="L58" s="191"/>
      <c r="M58" s="183"/>
      <c r="N58" s="183"/>
    </row>
    <row r="59" spans="1:14" s="169" customFormat="1" ht="13.2">
      <c r="B59" s="204"/>
      <c r="C59" s="204"/>
      <c r="D59" s="204"/>
      <c r="E59" s="4"/>
      <c r="F59" s="4"/>
      <c r="I59" s="189"/>
      <c r="J59" s="23"/>
      <c r="K59" s="191"/>
      <c r="L59" s="191"/>
      <c r="M59" s="183"/>
      <c r="N59" s="183"/>
    </row>
    <row r="60" spans="1:14" s="169" customFormat="1" ht="13.2">
      <c r="B60" s="204"/>
      <c r="C60" s="204"/>
      <c r="D60" s="204"/>
      <c r="E60" s="4"/>
      <c r="F60" s="4"/>
      <c r="I60" s="189"/>
      <c r="J60" s="23"/>
      <c r="K60" s="191"/>
      <c r="L60" s="191"/>
      <c r="M60" s="183"/>
      <c r="N60" s="183"/>
    </row>
    <row r="61" spans="1:14" s="169" customFormat="1" ht="13.2">
      <c r="B61" s="204"/>
      <c r="C61" s="204"/>
      <c r="D61" s="204"/>
      <c r="E61" s="4"/>
      <c r="F61" s="4"/>
      <c r="I61" s="188"/>
      <c r="J61" s="23"/>
      <c r="K61" s="23"/>
      <c r="L61" s="23"/>
      <c r="M61" s="183"/>
      <c r="N61" s="183"/>
    </row>
    <row r="62" spans="1:14" s="169" customFormat="1" ht="13.2">
      <c r="B62" s="204"/>
      <c r="C62" s="204"/>
      <c r="D62" s="204"/>
      <c r="E62" s="4"/>
      <c r="F62" s="4"/>
      <c r="I62" s="205"/>
      <c r="J62" s="23"/>
      <c r="K62" s="206"/>
      <c r="L62" s="206"/>
      <c r="M62" s="183"/>
      <c r="N62" s="183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41"/>
  <sheetViews>
    <sheetView showGridLines="0" tabSelected="1" view="pageBreakPreview" topLeftCell="A18" zoomScaleNormal="80" zoomScaleSheetLayoutView="100" workbookViewId="0">
      <selection activeCell="H30" sqref="H30"/>
    </sheetView>
  </sheetViews>
  <sheetFormatPr defaultColWidth="8.88671875" defaultRowHeight="12"/>
  <cols>
    <col min="1" max="1" width="45.109375" style="95" customWidth="1"/>
    <col min="2" max="2" width="11" style="113" customWidth="1"/>
    <col min="3" max="3" width="20" style="113" customWidth="1"/>
    <col min="4" max="4" width="18.88671875" style="113" customWidth="1"/>
    <col min="5" max="6" width="19" style="113" customWidth="1"/>
    <col min="7" max="7" width="11.33203125" style="4" bestFit="1" customWidth="1"/>
    <col min="8" max="8" width="10.44140625" style="4" bestFit="1" customWidth="1"/>
    <col min="9" max="9" width="6.33203125" style="113" bestFit="1" customWidth="1"/>
    <col min="10" max="10" width="36.44140625" style="113" bestFit="1" customWidth="1"/>
    <col min="11" max="11" width="5.88671875" style="113" bestFit="1" customWidth="1"/>
    <col min="12" max="12" width="15.88671875" style="113" bestFit="1" customWidth="1"/>
    <col min="13" max="15" width="16.109375" style="113" bestFit="1" customWidth="1"/>
    <col min="16" max="16" width="7.109375" style="95" bestFit="1" customWidth="1"/>
    <col min="17" max="232" width="8.88671875" style="95"/>
    <col min="233" max="233" width="32" style="95" customWidth="1"/>
    <col min="234" max="238" width="15" style="95" customWidth="1"/>
    <col min="239" max="488" width="8.88671875" style="95"/>
    <col min="489" max="489" width="32" style="95" customWidth="1"/>
    <col min="490" max="494" width="15" style="95" customWidth="1"/>
    <col min="495" max="744" width="8.88671875" style="95"/>
    <col min="745" max="745" width="32" style="95" customWidth="1"/>
    <col min="746" max="750" width="15" style="95" customWidth="1"/>
    <col min="751" max="1000" width="8.88671875" style="95"/>
    <col min="1001" max="1001" width="32" style="95" customWidth="1"/>
    <col min="1002" max="1006" width="15" style="95" customWidth="1"/>
    <col min="1007" max="1256" width="8.88671875" style="95"/>
    <col min="1257" max="1257" width="32" style="95" customWidth="1"/>
    <col min="1258" max="1262" width="15" style="95" customWidth="1"/>
    <col min="1263" max="1512" width="8.88671875" style="95"/>
    <col min="1513" max="1513" width="32" style="95" customWidth="1"/>
    <col min="1514" max="1518" width="15" style="95" customWidth="1"/>
    <col min="1519" max="1768" width="8.88671875" style="95"/>
    <col min="1769" max="1769" width="32" style="95" customWidth="1"/>
    <col min="1770" max="1774" width="15" style="95" customWidth="1"/>
    <col min="1775" max="2024" width="8.88671875" style="95"/>
    <col min="2025" max="2025" width="32" style="95" customWidth="1"/>
    <col min="2026" max="2030" width="15" style="95" customWidth="1"/>
    <col min="2031" max="2280" width="8.88671875" style="95"/>
    <col min="2281" max="2281" width="32" style="95" customWidth="1"/>
    <col min="2282" max="2286" width="15" style="95" customWidth="1"/>
    <col min="2287" max="2536" width="8.88671875" style="95"/>
    <col min="2537" max="2537" width="32" style="95" customWidth="1"/>
    <col min="2538" max="2542" width="15" style="95" customWidth="1"/>
    <col min="2543" max="2792" width="8.88671875" style="95"/>
    <col min="2793" max="2793" width="32" style="95" customWidth="1"/>
    <col min="2794" max="2798" width="15" style="95" customWidth="1"/>
    <col min="2799" max="3048" width="8.88671875" style="95"/>
    <col min="3049" max="3049" width="32" style="95" customWidth="1"/>
    <col min="3050" max="3054" width="15" style="95" customWidth="1"/>
    <col min="3055" max="3304" width="8.88671875" style="95"/>
    <col min="3305" max="3305" width="32" style="95" customWidth="1"/>
    <col min="3306" max="3310" width="15" style="95" customWidth="1"/>
    <col min="3311" max="3560" width="8.88671875" style="95"/>
    <col min="3561" max="3561" width="32" style="95" customWidth="1"/>
    <col min="3562" max="3566" width="15" style="95" customWidth="1"/>
    <col min="3567" max="3816" width="8.88671875" style="95"/>
    <col min="3817" max="3817" width="32" style="95" customWidth="1"/>
    <col min="3818" max="3822" width="15" style="95" customWidth="1"/>
    <col min="3823" max="4072" width="8.88671875" style="95"/>
    <col min="4073" max="4073" width="32" style="95" customWidth="1"/>
    <col min="4074" max="4078" width="15" style="95" customWidth="1"/>
    <col min="4079" max="4328" width="8.88671875" style="95"/>
    <col min="4329" max="4329" width="32" style="95" customWidth="1"/>
    <col min="4330" max="4334" width="15" style="95" customWidth="1"/>
    <col min="4335" max="4584" width="8.88671875" style="95"/>
    <col min="4585" max="4585" width="32" style="95" customWidth="1"/>
    <col min="4586" max="4590" width="15" style="95" customWidth="1"/>
    <col min="4591" max="4840" width="8.88671875" style="95"/>
    <col min="4841" max="4841" width="32" style="95" customWidth="1"/>
    <col min="4842" max="4846" width="15" style="95" customWidth="1"/>
    <col min="4847" max="5096" width="8.88671875" style="95"/>
    <col min="5097" max="5097" width="32" style="95" customWidth="1"/>
    <col min="5098" max="5102" width="15" style="95" customWidth="1"/>
    <col min="5103" max="5352" width="8.88671875" style="95"/>
    <col min="5353" max="5353" width="32" style="95" customWidth="1"/>
    <col min="5354" max="5358" width="15" style="95" customWidth="1"/>
    <col min="5359" max="5608" width="8.88671875" style="95"/>
    <col min="5609" max="5609" width="32" style="95" customWidth="1"/>
    <col min="5610" max="5614" width="15" style="95" customWidth="1"/>
    <col min="5615" max="5864" width="8.88671875" style="95"/>
    <col min="5865" max="5865" width="32" style="95" customWidth="1"/>
    <col min="5866" max="5870" width="15" style="95" customWidth="1"/>
    <col min="5871" max="6120" width="8.88671875" style="95"/>
    <col min="6121" max="6121" width="32" style="95" customWidth="1"/>
    <col min="6122" max="6126" width="15" style="95" customWidth="1"/>
    <col min="6127" max="6376" width="8.88671875" style="95"/>
    <col min="6377" max="6377" width="32" style="95" customWidth="1"/>
    <col min="6378" max="6382" width="15" style="95" customWidth="1"/>
    <col min="6383" max="6632" width="8.88671875" style="95"/>
    <col min="6633" max="6633" width="32" style="95" customWidth="1"/>
    <col min="6634" max="6638" width="15" style="95" customWidth="1"/>
    <col min="6639" max="6888" width="8.88671875" style="95"/>
    <col min="6889" max="6889" width="32" style="95" customWidth="1"/>
    <col min="6890" max="6894" width="15" style="95" customWidth="1"/>
    <col min="6895" max="7144" width="8.88671875" style="95"/>
    <col min="7145" max="7145" width="32" style="95" customWidth="1"/>
    <col min="7146" max="7150" width="15" style="95" customWidth="1"/>
    <col min="7151" max="7400" width="8.88671875" style="95"/>
    <col min="7401" max="7401" width="32" style="95" customWidth="1"/>
    <col min="7402" max="7406" width="15" style="95" customWidth="1"/>
    <col min="7407" max="7656" width="8.88671875" style="95"/>
    <col min="7657" max="7657" width="32" style="95" customWidth="1"/>
    <col min="7658" max="7662" width="15" style="95" customWidth="1"/>
    <col min="7663" max="7912" width="8.88671875" style="95"/>
    <col min="7913" max="7913" width="32" style="95" customWidth="1"/>
    <col min="7914" max="7918" width="15" style="95" customWidth="1"/>
    <col min="7919" max="8168" width="8.88671875" style="95"/>
    <col min="8169" max="8169" width="32" style="95" customWidth="1"/>
    <col min="8170" max="8174" width="15" style="95" customWidth="1"/>
    <col min="8175" max="8424" width="8.88671875" style="95"/>
    <col min="8425" max="8425" width="32" style="95" customWidth="1"/>
    <col min="8426" max="8430" width="15" style="95" customWidth="1"/>
    <col min="8431" max="8680" width="8.88671875" style="95"/>
    <col min="8681" max="8681" width="32" style="95" customWidth="1"/>
    <col min="8682" max="8686" width="15" style="95" customWidth="1"/>
    <col min="8687" max="8936" width="8.88671875" style="95"/>
    <col min="8937" max="8937" width="32" style="95" customWidth="1"/>
    <col min="8938" max="8942" width="15" style="95" customWidth="1"/>
    <col min="8943" max="9192" width="8.88671875" style="95"/>
    <col min="9193" max="9193" width="32" style="95" customWidth="1"/>
    <col min="9194" max="9198" width="15" style="95" customWidth="1"/>
    <col min="9199" max="9448" width="8.88671875" style="95"/>
    <col min="9449" max="9449" width="32" style="95" customWidth="1"/>
    <col min="9450" max="9454" width="15" style="95" customWidth="1"/>
    <col min="9455" max="9704" width="8.88671875" style="95"/>
    <col min="9705" max="9705" width="32" style="95" customWidth="1"/>
    <col min="9706" max="9710" width="15" style="95" customWidth="1"/>
    <col min="9711" max="9960" width="8.88671875" style="95"/>
    <col min="9961" max="9961" width="32" style="95" customWidth="1"/>
    <col min="9962" max="9966" width="15" style="95" customWidth="1"/>
    <col min="9967" max="10216" width="8.88671875" style="95"/>
    <col min="10217" max="10217" width="32" style="95" customWidth="1"/>
    <col min="10218" max="10222" width="15" style="95" customWidth="1"/>
    <col min="10223" max="10472" width="8.88671875" style="95"/>
    <col min="10473" max="10473" width="32" style="95" customWidth="1"/>
    <col min="10474" max="10478" width="15" style="95" customWidth="1"/>
    <col min="10479" max="10728" width="8.88671875" style="95"/>
    <col min="10729" max="10729" width="32" style="95" customWidth="1"/>
    <col min="10730" max="10734" width="15" style="95" customWidth="1"/>
    <col min="10735" max="10984" width="8.88671875" style="95"/>
    <col min="10985" max="10985" width="32" style="95" customWidth="1"/>
    <col min="10986" max="10990" width="15" style="95" customWidth="1"/>
    <col min="10991" max="11240" width="8.88671875" style="95"/>
    <col min="11241" max="11241" width="32" style="95" customWidth="1"/>
    <col min="11242" max="11246" width="15" style="95" customWidth="1"/>
    <col min="11247" max="11496" width="8.88671875" style="95"/>
    <col min="11497" max="11497" width="32" style="95" customWidth="1"/>
    <col min="11498" max="11502" width="15" style="95" customWidth="1"/>
    <col min="11503" max="11752" width="8.88671875" style="95"/>
    <col min="11753" max="11753" width="32" style="95" customWidth="1"/>
    <col min="11754" max="11758" width="15" style="95" customWidth="1"/>
    <col min="11759" max="12008" width="8.88671875" style="95"/>
    <col min="12009" max="12009" width="32" style="95" customWidth="1"/>
    <col min="12010" max="12014" width="15" style="95" customWidth="1"/>
    <col min="12015" max="12264" width="8.88671875" style="95"/>
    <col min="12265" max="12265" width="32" style="95" customWidth="1"/>
    <col min="12266" max="12270" width="15" style="95" customWidth="1"/>
    <col min="12271" max="12520" width="8.88671875" style="95"/>
    <col min="12521" max="12521" width="32" style="95" customWidth="1"/>
    <col min="12522" max="12526" width="15" style="95" customWidth="1"/>
    <col min="12527" max="12776" width="8.88671875" style="95"/>
    <col min="12777" max="12777" width="32" style="95" customWidth="1"/>
    <col min="12778" max="12782" width="15" style="95" customWidth="1"/>
    <col min="12783" max="13032" width="8.88671875" style="95"/>
    <col min="13033" max="13033" width="32" style="95" customWidth="1"/>
    <col min="13034" max="13038" width="15" style="95" customWidth="1"/>
    <col min="13039" max="13288" width="8.88671875" style="95"/>
    <col min="13289" max="13289" width="32" style="95" customWidth="1"/>
    <col min="13290" max="13294" width="15" style="95" customWidth="1"/>
    <col min="13295" max="13544" width="8.88671875" style="95"/>
    <col min="13545" max="13545" width="32" style="95" customWidth="1"/>
    <col min="13546" max="13550" width="15" style="95" customWidth="1"/>
    <col min="13551" max="13800" width="8.88671875" style="95"/>
    <col min="13801" max="13801" width="32" style="95" customWidth="1"/>
    <col min="13802" max="13806" width="15" style="95" customWidth="1"/>
    <col min="13807" max="14056" width="8.88671875" style="95"/>
    <col min="14057" max="14057" width="32" style="95" customWidth="1"/>
    <col min="14058" max="14062" width="15" style="95" customWidth="1"/>
    <col min="14063" max="14312" width="8.88671875" style="95"/>
    <col min="14313" max="14313" width="32" style="95" customWidth="1"/>
    <col min="14314" max="14318" width="15" style="95" customWidth="1"/>
    <col min="14319" max="14568" width="8.88671875" style="95"/>
    <col min="14569" max="14569" width="32" style="95" customWidth="1"/>
    <col min="14570" max="14574" width="15" style="95" customWidth="1"/>
    <col min="14575" max="14824" width="8.88671875" style="95"/>
    <col min="14825" max="14825" width="32" style="95" customWidth="1"/>
    <col min="14826" max="14830" width="15" style="95" customWidth="1"/>
    <col min="14831" max="15080" width="8.88671875" style="95"/>
    <col min="15081" max="15081" width="32" style="95" customWidth="1"/>
    <col min="15082" max="15086" width="15" style="95" customWidth="1"/>
    <col min="15087" max="15336" width="8.88671875" style="95"/>
    <col min="15337" max="15337" width="32" style="95" customWidth="1"/>
    <col min="15338" max="15342" width="15" style="95" customWidth="1"/>
    <col min="15343" max="15592" width="8.88671875" style="95"/>
    <col min="15593" max="15593" width="32" style="95" customWidth="1"/>
    <col min="15594" max="15598" width="15" style="95" customWidth="1"/>
    <col min="15599" max="15848" width="8.88671875" style="95"/>
    <col min="15849" max="15849" width="32" style="95" customWidth="1"/>
    <col min="15850" max="15854" width="15" style="95" customWidth="1"/>
    <col min="15855" max="16104" width="8.88671875" style="95"/>
    <col min="16105" max="16105" width="32" style="95" customWidth="1"/>
    <col min="16106" max="16110" width="15" style="95" customWidth="1"/>
    <col min="16111" max="16384" width="8.88671875" style="95"/>
  </cols>
  <sheetData>
    <row r="1" spans="1:22" s="95" customFormat="1" ht="27.6" customHeight="1">
      <c r="A1" s="136" t="s">
        <v>173</v>
      </c>
      <c r="B1" s="136"/>
      <c r="C1" s="136"/>
      <c r="D1" s="136"/>
      <c r="E1" s="136"/>
      <c r="F1" s="136"/>
      <c r="G1" s="3"/>
      <c r="H1" s="3"/>
      <c r="I1" s="113"/>
      <c r="J1" s="113"/>
      <c r="K1" s="113"/>
      <c r="L1" s="113"/>
      <c r="M1" s="113"/>
      <c r="N1" s="113"/>
      <c r="O1" s="113"/>
    </row>
    <row r="2" spans="1:22" s="95" customFormat="1" ht="24">
      <c r="A2" s="137"/>
      <c r="B2" s="138"/>
      <c r="C2" s="98" t="s">
        <v>174</v>
      </c>
      <c r="D2" s="98" t="s">
        <v>174</v>
      </c>
      <c r="E2" s="98" t="s">
        <v>174</v>
      </c>
      <c r="F2" s="98" t="s">
        <v>174</v>
      </c>
      <c r="G2" s="3"/>
      <c r="H2" s="139"/>
      <c r="I2" s="140"/>
      <c r="J2" s="23"/>
      <c r="K2" s="23"/>
      <c r="L2" s="99"/>
      <c r="M2" s="99"/>
      <c r="N2" s="99"/>
      <c r="O2" s="99"/>
      <c r="P2" s="23"/>
    </row>
    <row r="3" spans="1:22" s="95" customFormat="1" ht="24">
      <c r="A3" s="141" t="s">
        <v>120</v>
      </c>
      <c r="B3" s="142" t="s">
        <v>59</v>
      </c>
      <c r="C3" s="101" t="s">
        <v>175</v>
      </c>
      <c r="D3" s="101" t="s">
        <v>176</v>
      </c>
      <c r="E3" s="101" t="s">
        <v>177</v>
      </c>
      <c r="F3" s="101" t="s">
        <v>178</v>
      </c>
      <c r="G3" s="3"/>
      <c r="H3" s="139"/>
      <c r="I3" s="140"/>
      <c r="J3" s="23"/>
      <c r="K3" s="23"/>
      <c r="L3" s="104"/>
      <c r="M3" s="104"/>
      <c r="N3" s="104"/>
      <c r="O3" s="104"/>
      <c r="P3" s="23"/>
    </row>
    <row r="4" spans="1:22" s="95" customFormat="1" ht="13.2">
      <c r="A4" s="143"/>
      <c r="B4" s="144"/>
      <c r="C4" s="144"/>
      <c r="D4" s="145"/>
      <c r="E4" s="144"/>
      <c r="F4" s="145"/>
      <c r="G4" s="3"/>
      <c r="H4" s="139"/>
      <c r="I4" s="140"/>
      <c r="J4" s="23"/>
      <c r="K4" s="104"/>
      <c r="L4" s="146"/>
      <c r="M4" s="146"/>
      <c r="N4" s="146"/>
      <c r="O4" s="146"/>
      <c r="P4" s="23"/>
    </row>
    <row r="5" spans="1:22" s="95" customFormat="1" ht="13.2">
      <c r="A5" s="78" t="s">
        <v>30</v>
      </c>
      <c r="B5" s="21"/>
      <c r="C5" s="21"/>
      <c r="D5" s="21"/>
      <c r="E5" s="21"/>
      <c r="F5" s="21"/>
      <c r="G5" s="3"/>
      <c r="H5" s="139"/>
      <c r="I5" s="140"/>
      <c r="J5" s="104"/>
      <c r="K5" s="23"/>
      <c r="L5" s="23"/>
      <c r="M5" s="23"/>
      <c r="N5" s="23"/>
      <c r="O5" s="23"/>
      <c r="P5" s="23"/>
    </row>
    <row r="6" spans="1:22" s="95" customFormat="1" ht="13.2">
      <c r="A6" s="70" t="s">
        <v>50</v>
      </c>
      <c r="B6" s="21">
        <v>15</v>
      </c>
      <c r="C6" s="48">
        <f>'[1]Gelir Tablosu'!$AB$9</f>
        <v>225960890</v>
      </c>
      <c r="D6" s="48">
        <f>'[1]Gelir Tablosu'!$AC$9</f>
        <v>86105537</v>
      </c>
      <c r="E6" s="48">
        <f>'[4]Gelir Tablosu'!$AA$9</f>
        <v>110857477</v>
      </c>
      <c r="F6" s="48">
        <f>'[4]Gelir Tablosu'!$AB$9</f>
        <v>50127391</v>
      </c>
      <c r="G6" s="3"/>
      <c r="H6" s="139"/>
      <c r="I6" s="140"/>
      <c r="J6" s="147"/>
      <c r="K6" s="147"/>
      <c r="L6" s="148"/>
      <c r="M6" s="148"/>
      <c r="N6" s="148"/>
      <c r="O6" s="148"/>
      <c r="P6" s="23"/>
      <c r="Q6" s="23"/>
      <c r="R6" s="23"/>
      <c r="S6" s="23"/>
      <c r="T6" s="23"/>
      <c r="U6" s="23"/>
      <c r="V6" s="23"/>
    </row>
    <row r="7" spans="1:22" s="95" customFormat="1" ht="13.2">
      <c r="A7" s="70" t="s">
        <v>31</v>
      </c>
      <c r="B7" s="21">
        <v>15</v>
      </c>
      <c r="C7" s="48">
        <f>'[1]Gelir Tablosu'!$AB$10</f>
        <v>-191319123</v>
      </c>
      <c r="D7" s="48">
        <f>'[1]Gelir Tablosu'!$AC$10</f>
        <v>-71408900</v>
      </c>
      <c r="E7" s="48">
        <f>'[4]Gelir Tablosu'!$AA$10</f>
        <v>-96297973</v>
      </c>
      <c r="F7" s="48">
        <f>'[4]Gelir Tablosu'!$AB$10</f>
        <v>-44440293</v>
      </c>
      <c r="G7" s="3"/>
      <c r="H7" s="139"/>
      <c r="I7" s="149"/>
      <c r="J7" s="147"/>
      <c r="K7" s="147"/>
      <c r="L7" s="148"/>
      <c r="M7" s="148"/>
      <c r="N7" s="148"/>
      <c r="O7" s="148"/>
      <c r="P7" s="23"/>
      <c r="Q7" s="23"/>
      <c r="R7" s="23"/>
      <c r="S7" s="23"/>
      <c r="T7" s="23"/>
      <c r="U7" s="23"/>
    </row>
    <row r="8" spans="1:22" s="95" customFormat="1" ht="11.25" customHeight="1">
      <c r="A8" s="105"/>
      <c r="B8" s="150"/>
      <c r="C8" s="151"/>
      <c r="D8" s="48"/>
      <c r="E8" s="151"/>
      <c r="F8" s="48"/>
      <c r="G8" s="4" t="s">
        <v>136</v>
      </c>
      <c r="H8" s="4" t="s">
        <v>136</v>
      </c>
      <c r="I8" s="140"/>
      <c r="P8" s="23"/>
      <c r="Q8" s="23"/>
      <c r="R8" s="23"/>
      <c r="S8" s="23"/>
      <c r="T8" s="23"/>
      <c r="U8" s="23"/>
    </row>
    <row r="9" spans="1:22" s="95" customFormat="1" ht="13.2">
      <c r="A9" s="86" t="s">
        <v>20</v>
      </c>
      <c r="B9" s="152"/>
      <c r="C9" s="153">
        <f>+SUM(C6:C7)</f>
        <v>34641767</v>
      </c>
      <c r="D9" s="153">
        <f>+SUM(D6:D7)</f>
        <v>14696637</v>
      </c>
      <c r="E9" s="153">
        <f>+SUM(E6:E7)</f>
        <v>14559504</v>
      </c>
      <c r="F9" s="153">
        <f>+SUM(F6:F7)</f>
        <v>5687098</v>
      </c>
      <c r="G9" s="3">
        <f>+C9-'[12]Profit or Loss '!$C$9</f>
        <v>0</v>
      </c>
      <c r="H9" s="3">
        <f>+D9-'[12]Profit or Loss '!$D$9</f>
        <v>0</v>
      </c>
      <c r="I9" s="140"/>
      <c r="J9" s="154"/>
      <c r="K9" s="23"/>
      <c r="L9" s="155"/>
      <c r="M9" s="155"/>
      <c r="N9" s="155"/>
      <c r="O9" s="155"/>
      <c r="P9" s="23"/>
      <c r="Q9" s="23"/>
      <c r="R9" s="23"/>
      <c r="S9" s="23"/>
      <c r="T9" s="23"/>
      <c r="U9" s="23"/>
    </row>
    <row r="10" spans="1:22" s="95" customFormat="1" ht="12.75" customHeight="1">
      <c r="A10" s="70"/>
      <c r="B10" s="115"/>
      <c r="C10" s="21"/>
      <c r="D10" s="45"/>
      <c r="E10" s="21"/>
      <c r="F10" s="21"/>
      <c r="G10" s="3"/>
      <c r="H10" s="156"/>
      <c r="I10" s="140"/>
      <c r="P10" s="23"/>
      <c r="Q10" s="23"/>
      <c r="R10" s="23"/>
      <c r="S10" s="23"/>
      <c r="T10" s="23"/>
      <c r="U10" s="23"/>
    </row>
    <row r="11" spans="1:22" s="95" customFormat="1" ht="13.2">
      <c r="A11" s="70" t="s">
        <v>144</v>
      </c>
      <c r="B11" s="21"/>
      <c r="C11" s="48">
        <f>'[1]Gelir Tablosu'!$AB14</f>
        <v>-3684687</v>
      </c>
      <c r="D11" s="48">
        <f>'[1]Gelir Tablosu'!$AC14</f>
        <v>-1481666</v>
      </c>
      <c r="E11" s="48">
        <f>'[4]Gelir Tablosu'!$AA$14</f>
        <v>-1691843</v>
      </c>
      <c r="F11" s="48">
        <f>'[4]Gelir Tablosu'!$AB$14</f>
        <v>-606218</v>
      </c>
      <c r="G11" s="3"/>
      <c r="H11" s="156"/>
      <c r="I11" s="157"/>
      <c r="J11" s="147"/>
      <c r="K11" s="147"/>
      <c r="L11" s="148"/>
      <c r="M11" s="148"/>
      <c r="N11" s="148"/>
      <c r="O11" s="148"/>
      <c r="P11" s="23"/>
      <c r="Q11" s="23"/>
      <c r="R11" s="23"/>
      <c r="S11" s="23"/>
      <c r="T11" s="23"/>
      <c r="U11" s="23"/>
    </row>
    <row r="12" spans="1:22" s="95" customFormat="1" ht="13.2">
      <c r="A12" s="70" t="s">
        <v>32</v>
      </c>
      <c r="B12" s="21"/>
      <c r="C12" s="48">
        <f>'[1]Gelir Tablosu'!$AB15</f>
        <v>-3463003</v>
      </c>
      <c r="D12" s="48">
        <f>'[1]Gelir Tablosu'!$AC15</f>
        <v>-1596952</v>
      </c>
      <c r="E12" s="48">
        <f>'[4]Gelir Tablosu'!$AA$15</f>
        <v>-1206535</v>
      </c>
      <c r="F12" s="48">
        <f>'[4]Gelir Tablosu'!$AB$15</f>
        <v>-537148</v>
      </c>
      <c r="G12" s="3"/>
      <c r="H12" s="156"/>
      <c r="I12" s="157"/>
      <c r="J12" s="147"/>
      <c r="K12" s="147"/>
      <c r="L12" s="148"/>
      <c r="M12" s="148"/>
      <c r="N12" s="148"/>
      <c r="O12" s="148"/>
      <c r="P12" s="23"/>
      <c r="Q12" s="23"/>
      <c r="R12" s="23"/>
      <c r="S12" s="23"/>
      <c r="T12" s="23"/>
      <c r="U12" s="23"/>
    </row>
    <row r="13" spans="1:22" s="95" customFormat="1" ht="13.2">
      <c r="A13" s="70" t="s">
        <v>33</v>
      </c>
      <c r="B13" s="21"/>
      <c r="C13" s="48">
        <f>'[1]Gelir Tablosu'!$AB16</f>
        <v>-3162320</v>
      </c>
      <c r="D13" s="48">
        <f>'[1]Gelir Tablosu'!$AC16</f>
        <v>-1154357</v>
      </c>
      <c r="E13" s="48">
        <f>'[4]Gelir Tablosu'!$AA$16</f>
        <v>-939048</v>
      </c>
      <c r="F13" s="48">
        <f>'[4]Gelir Tablosu'!$AB$16</f>
        <v>-357362</v>
      </c>
      <c r="G13" s="3"/>
      <c r="H13" s="156"/>
      <c r="I13" s="140"/>
      <c r="J13" s="147"/>
      <c r="K13" s="147"/>
      <c r="L13" s="148"/>
      <c r="M13" s="148"/>
      <c r="N13" s="148"/>
      <c r="O13" s="148"/>
      <c r="P13" s="23"/>
      <c r="Q13" s="23"/>
      <c r="R13" s="23"/>
      <c r="S13" s="23"/>
      <c r="T13" s="23"/>
      <c r="U13" s="23"/>
    </row>
    <row r="14" spans="1:22" s="95" customFormat="1" ht="13.2">
      <c r="A14" s="70" t="s">
        <v>51</v>
      </c>
      <c r="B14" s="21">
        <v>17</v>
      </c>
      <c r="C14" s="48">
        <f>'[1]Gelir Tablosu'!$AB17</f>
        <v>9044565</v>
      </c>
      <c r="D14" s="48">
        <f>'[1]Gelir Tablosu'!$AC17</f>
        <v>2241713</v>
      </c>
      <c r="E14" s="48">
        <f>'[4]Gelir Tablosu'!$AA$17</f>
        <v>1901721</v>
      </c>
      <c r="F14" s="48">
        <f>'[4]Gelir Tablosu'!$AB$17</f>
        <v>497049</v>
      </c>
      <c r="G14" s="3"/>
      <c r="H14" s="156"/>
      <c r="I14" s="140"/>
      <c r="J14" s="147"/>
      <c r="K14" s="147"/>
      <c r="L14" s="148"/>
      <c r="M14" s="148"/>
      <c r="N14" s="148"/>
      <c r="O14" s="148"/>
      <c r="P14" s="23"/>
      <c r="Q14" s="23"/>
      <c r="R14" s="23"/>
      <c r="S14" s="23"/>
      <c r="T14" s="23"/>
      <c r="U14" s="23"/>
    </row>
    <row r="15" spans="1:22" s="95" customFormat="1" ht="13.2">
      <c r="A15" s="70" t="s">
        <v>52</v>
      </c>
      <c r="B15" s="21">
        <v>17</v>
      </c>
      <c r="C15" s="48">
        <f>'[1]Gelir Tablosu'!$AB18</f>
        <v>-4315655</v>
      </c>
      <c r="D15" s="48">
        <f>'[1]Gelir Tablosu'!$AC18</f>
        <v>-1009365</v>
      </c>
      <c r="E15" s="48">
        <f>'[4]Gelir Tablosu'!$AA$18</f>
        <v>-1207631</v>
      </c>
      <c r="F15" s="48">
        <f>'[4]Gelir Tablosu'!$AB$18</f>
        <v>-436461</v>
      </c>
      <c r="G15" s="3"/>
      <c r="H15" s="156"/>
      <c r="I15" s="140"/>
      <c r="J15" s="147"/>
      <c r="K15" s="147"/>
      <c r="L15" s="148"/>
      <c r="M15" s="148"/>
      <c r="N15" s="148"/>
      <c r="O15" s="148"/>
      <c r="P15" s="23"/>
      <c r="Q15" s="23"/>
      <c r="R15" s="23"/>
      <c r="S15" s="23"/>
      <c r="T15" s="23"/>
      <c r="U15" s="23"/>
    </row>
    <row r="16" spans="1:22" s="95" customFormat="1" ht="12" customHeight="1">
      <c r="A16" s="105"/>
      <c r="B16" s="150"/>
      <c r="C16" s="50"/>
      <c r="D16" s="40"/>
      <c r="E16" s="50"/>
      <c r="F16" s="39"/>
      <c r="G16" s="4" t="s">
        <v>136</v>
      </c>
      <c r="H16" s="4" t="s">
        <v>136</v>
      </c>
      <c r="I16" s="157"/>
      <c r="P16" s="23"/>
      <c r="Q16" s="23"/>
      <c r="R16" s="23"/>
      <c r="S16" s="23"/>
      <c r="T16" s="23"/>
      <c r="U16" s="23"/>
    </row>
    <row r="17" spans="1:21" s="95" customFormat="1" ht="13.2">
      <c r="A17" s="86" t="s">
        <v>53</v>
      </c>
      <c r="B17" s="152"/>
      <c r="C17" s="153">
        <f>+SUM(C9:C15)</f>
        <v>29060667</v>
      </c>
      <c r="D17" s="153">
        <f>+SUM(D9:D15)</f>
        <v>11696010</v>
      </c>
      <c r="E17" s="153">
        <f>+SUM(E9:E15)</f>
        <v>11416168</v>
      </c>
      <c r="F17" s="153">
        <f>+SUM(F9:F15)</f>
        <v>4246958</v>
      </c>
      <c r="G17" s="3">
        <f>+C17-'[12]Profit or Loss '!$C$17</f>
        <v>0</v>
      </c>
      <c r="H17" s="3">
        <f>+D17-'[12]Profit or Loss '!$D$17</f>
        <v>0</v>
      </c>
      <c r="I17" s="157"/>
      <c r="J17" s="154"/>
      <c r="K17" s="23"/>
      <c r="L17" s="155"/>
      <c r="M17" s="155"/>
      <c r="N17" s="155"/>
      <c r="O17" s="155"/>
      <c r="P17" s="23"/>
      <c r="Q17" s="23"/>
      <c r="R17" s="23"/>
      <c r="S17" s="23"/>
      <c r="T17" s="23"/>
      <c r="U17" s="23"/>
    </row>
    <row r="18" spans="1:21" s="95" customFormat="1" ht="11.25" customHeight="1">
      <c r="A18" s="70"/>
      <c r="B18" s="115"/>
      <c r="C18" s="21"/>
      <c r="D18" s="21"/>
      <c r="E18" s="21"/>
      <c r="F18" s="21"/>
      <c r="G18" s="3"/>
      <c r="H18" s="156"/>
      <c r="I18" s="157"/>
      <c r="P18" s="23"/>
      <c r="Q18" s="23"/>
      <c r="R18" s="23"/>
      <c r="S18" s="23"/>
      <c r="T18" s="23"/>
      <c r="U18" s="23"/>
    </row>
    <row r="19" spans="1:21" s="95" customFormat="1" ht="13.2">
      <c r="A19" s="70" t="s">
        <v>64</v>
      </c>
      <c r="B19" s="21"/>
      <c r="C19" s="48">
        <f>'[1]Gelir Tablosu'!$AB$22</f>
        <v>628</v>
      </c>
      <c r="D19" s="48">
        <f>'[1]Gelir Tablosu'!$AC$22</f>
        <v>479</v>
      </c>
      <c r="E19" s="48">
        <f>'[4]Gelir Tablosu'!$AA$22</f>
        <v>13030</v>
      </c>
      <c r="F19" s="48">
        <f>'[4]Gelir Tablosu'!$AB$22</f>
        <v>7833</v>
      </c>
      <c r="G19" s="4"/>
      <c r="H19" s="156"/>
      <c r="I19" s="157"/>
      <c r="J19" s="147"/>
      <c r="K19" s="147"/>
      <c r="L19" s="158"/>
      <c r="M19" s="158"/>
      <c r="N19" s="158"/>
      <c r="O19" s="158"/>
      <c r="P19" s="23"/>
      <c r="Q19" s="23"/>
      <c r="R19" s="23"/>
      <c r="S19" s="23"/>
      <c r="T19" s="23"/>
      <c r="U19" s="23"/>
    </row>
    <row r="20" spans="1:21" s="95" customFormat="1" ht="11.25" customHeight="1">
      <c r="A20" s="70" t="s">
        <v>56</v>
      </c>
      <c r="B20" s="21"/>
      <c r="C20" s="48">
        <f>'[1]Gelir Tablosu'!$AB$23</f>
        <v>-65726</v>
      </c>
      <c r="D20" s="48">
        <f>'[1]Gelir Tablosu'!$AC$23</f>
        <v>-64149</v>
      </c>
      <c r="E20" s="48">
        <f>'[4]Gelir Tablosu'!$AA$23</f>
        <v>-22042</v>
      </c>
      <c r="F20" s="48">
        <f>'[4]Gelir Tablosu'!$AB$23</f>
        <v>-4779</v>
      </c>
      <c r="G20" s="3"/>
      <c r="H20" s="156"/>
      <c r="I20" s="157"/>
      <c r="J20" s="147"/>
      <c r="K20" s="147"/>
      <c r="L20" s="148"/>
      <c r="M20" s="158"/>
      <c r="N20" s="148"/>
      <c r="O20" s="158"/>
      <c r="P20" s="23"/>
      <c r="Q20" s="23"/>
      <c r="R20" s="23"/>
      <c r="S20" s="23"/>
      <c r="T20" s="23"/>
      <c r="U20" s="23"/>
    </row>
    <row r="21" spans="1:21" s="160" customFormat="1" ht="27" hidden="1" customHeight="1">
      <c r="A21" s="70" t="s">
        <v>139</v>
      </c>
      <c r="B21" s="21">
        <v>32</v>
      </c>
      <c r="C21" s="30">
        <f>+'[4]Gelir Tablosu'!$D$24</f>
        <v>0</v>
      </c>
      <c r="D21" s="159">
        <f>+'[4]Gelir Tablosu'!$E24</f>
        <v>0</v>
      </c>
      <c r="E21" s="30">
        <f>+'[5]Gelir Tablosu'!$AA$24</f>
        <v>0</v>
      </c>
      <c r="F21" s="159">
        <f>+'[5]Gelir Tablosu'!$E24</f>
        <v>0</v>
      </c>
      <c r="G21" s="3"/>
      <c r="H21" s="156"/>
      <c r="I21" s="157"/>
      <c r="J21" s="158"/>
      <c r="K21" s="158"/>
      <c r="L21" s="158"/>
      <c r="M21" s="158"/>
      <c r="N21" s="158"/>
      <c r="O21" s="158"/>
      <c r="P21" s="23"/>
      <c r="Q21" s="23"/>
      <c r="R21" s="23"/>
      <c r="S21" s="23"/>
      <c r="T21" s="23"/>
      <c r="U21" s="23"/>
    </row>
    <row r="22" spans="1:21" s="95" customFormat="1" ht="11.25" customHeight="1">
      <c r="A22" s="70"/>
      <c r="B22" s="21"/>
      <c r="C22" s="151"/>
      <c r="D22" s="48"/>
      <c r="E22" s="151"/>
      <c r="F22" s="48"/>
      <c r="G22" s="4" t="s">
        <v>136</v>
      </c>
      <c r="H22" s="4" t="s">
        <v>136</v>
      </c>
      <c r="I22" s="140"/>
      <c r="P22" s="23"/>
      <c r="Q22" s="23"/>
      <c r="R22" s="23"/>
      <c r="S22" s="23"/>
      <c r="T22" s="23"/>
      <c r="U22" s="23"/>
    </row>
    <row r="23" spans="1:21" s="95" customFormat="1" ht="13.2">
      <c r="A23" s="86" t="s">
        <v>69</v>
      </c>
      <c r="B23" s="152"/>
      <c r="C23" s="153">
        <f>+SUM(C17:C21)</f>
        <v>28995569</v>
      </c>
      <c r="D23" s="153">
        <f>+SUM(D17:D21)</f>
        <v>11632340</v>
      </c>
      <c r="E23" s="153">
        <f>+SUM(E17:E21)</f>
        <v>11407156</v>
      </c>
      <c r="F23" s="153">
        <f>+SUM(F17:F21)</f>
        <v>4250012</v>
      </c>
      <c r="G23" s="3">
        <f>+C23-'[12]Profit or Loss '!$C$24</f>
        <v>0</v>
      </c>
      <c r="H23" s="3">
        <f>+D23-'[12]Profit or Loss '!$D$24</f>
        <v>0</v>
      </c>
      <c r="I23" s="140"/>
      <c r="J23" s="154"/>
      <c r="K23" s="23"/>
      <c r="L23" s="155"/>
      <c r="M23" s="155"/>
      <c r="N23" s="155"/>
      <c r="O23" s="155"/>
      <c r="P23" s="23"/>
      <c r="Q23" s="23"/>
      <c r="R23" s="23"/>
      <c r="S23" s="23"/>
      <c r="T23" s="23"/>
      <c r="U23" s="23"/>
    </row>
    <row r="24" spans="1:21" s="95" customFormat="1" ht="11.25" customHeight="1">
      <c r="A24" s="70"/>
      <c r="B24" s="115"/>
      <c r="C24" s="29"/>
      <c r="D24" s="21"/>
      <c r="E24" s="29"/>
      <c r="F24" s="21"/>
      <c r="G24" s="3"/>
      <c r="H24" s="156"/>
      <c r="I24" s="140"/>
      <c r="P24" s="23"/>
      <c r="Q24" s="23"/>
      <c r="R24" s="23"/>
      <c r="S24" s="23"/>
      <c r="T24" s="23"/>
      <c r="U24" s="23"/>
    </row>
    <row r="25" spans="1:21" s="95" customFormat="1" ht="13.2">
      <c r="A25" s="70" t="s">
        <v>65</v>
      </c>
      <c r="B25" s="21">
        <v>18</v>
      </c>
      <c r="C25" s="48">
        <f>'[1]Gelir Tablosu'!$AB$28</f>
        <v>8674060</v>
      </c>
      <c r="D25" s="48">
        <f>'[1]Gelir Tablosu'!$AC$28</f>
        <v>3460667</v>
      </c>
      <c r="E25" s="48">
        <f>'[4]Gelir Tablosu'!$AA$28</f>
        <v>5943385</v>
      </c>
      <c r="F25" s="48">
        <f>'[4]Gelir Tablosu'!$AB$28</f>
        <v>1429083</v>
      </c>
      <c r="G25" s="3"/>
      <c r="H25" s="156"/>
      <c r="I25" s="157"/>
      <c r="J25" s="147"/>
      <c r="K25" s="147"/>
      <c r="L25" s="148"/>
      <c r="M25" s="148"/>
      <c r="N25" s="148"/>
      <c r="O25" s="148"/>
      <c r="P25" s="23"/>
      <c r="Q25" s="23"/>
      <c r="R25" s="23"/>
      <c r="S25" s="23"/>
      <c r="T25" s="23"/>
      <c r="U25" s="23"/>
    </row>
    <row r="26" spans="1:21" s="95" customFormat="1" ht="13.2">
      <c r="A26" s="70" t="s">
        <v>66</v>
      </c>
      <c r="B26" s="21">
        <v>19</v>
      </c>
      <c r="C26" s="48">
        <f>'[1]Gelir Tablosu'!$AB$29</f>
        <v>-14149084</v>
      </c>
      <c r="D26" s="48">
        <f>'[1]Gelir Tablosu'!$AC$29</f>
        <v>-4033784</v>
      </c>
      <c r="E26" s="48">
        <f>'[4]Gelir Tablosu'!$AA$29</f>
        <v>-8079360</v>
      </c>
      <c r="F26" s="48">
        <f>'[4]Gelir Tablosu'!$AB$29</f>
        <v>-2064066</v>
      </c>
      <c r="G26" s="3"/>
      <c r="H26" s="156"/>
      <c r="I26" s="157"/>
      <c r="J26" s="147"/>
      <c r="K26" s="147"/>
      <c r="L26" s="148"/>
      <c r="M26" s="148"/>
      <c r="N26" s="148"/>
      <c r="O26" s="148"/>
      <c r="P26" s="23"/>
      <c r="Q26" s="23"/>
      <c r="R26" s="23"/>
      <c r="S26" s="23"/>
      <c r="T26" s="23"/>
      <c r="U26" s="23"/>
    </row>
    <row r="27" spans="1:21" s="95" customFormat="1" ht="12" customHeight="1">
      <c r="A27" s="46"/>
      <c r="B27" s="109"/>
      <c r="C27" s="93"/>
      <c r="D27" s="94"/>
      <c r="E27" s="93"/>
      <c r="F27" s="94"/>
      <c r="G27" s="4" t="s">
        <v>136</v>
      </c>
      <c r="H27" s="4" t="s">
        <v>136</v>
      </c>
      <c r="I27" s="140"/>
      <c r="P27" s="23"/>
      <c r="Q27" s="23"/>
      <c r="R27" s="23"/>
      <c r="S27" s="23"/>
      <c r="T27" s="23"/>
      <c r="U27" s="23"/>
    </row>
    <row r="28" spans="1:21" s="95" customFormat="1" ht="13.5" customHeight="1">
      <c r="A28" s="86" t="s">
        <v>34</v>
      </c>
      <c r="B28" s="152"/>
      <c r="C28" s="153">
        <f>+SUM(C23:C26)</f>
        <v>23520545</v>
      </c>
      <c r="D28" s="153">
        <f>+SUM(D23:D26)</f>
        <v>11059223</v>
      </c>
      <c r="E28" s="153">
        <f>+SUM(E23:E26)</f>
        <v>9271181</v>
      </c>
      <c r="F28" s="153">
        <f>+SUM(F23:F26)</f>
        <v>3615029</v>
      </c>
      <c r="G28" s="3">
        <f>+C28-'[12]Profit or Loss '!$C$29</f>
        <v>0</v>
      </c>
      <c r="H28" s="3">
        <f>+D28-'[12]Profit or Loss '!$D$29</f>
        <v>0</v>
      </c>
      <c r="I28" s="140"/>
      <c r="J28" s="154"/>
      <c r="K28" s="23"/>
      <c r="L28" s="155"/>
      <c r="M28" s="155"/>
      <c r="N28" s="155"/>
      <c r="O28" s="155"/>
      <c r="P28" s="23"/>
      <c r="Q28" s="23"/>
      <c r="R28" s="23"/>
      <c r="S28" s="23"/>
      <c r="T28" s="23"/>
      <c r="U28" s="23"/>
    </row>
    <row r="29" spans="1:21" s="95" customFormat="1" ht="13.2">
      <c r="A29" s="78"/>
      <c r="B29" s="161"/>
      <c r="C29" s="93"/>
      <c r="D29" s="94"/>
      <c r="E29" s="93"/>
      <c r="F29" s="94"/>
      <c r="G29" s="3"/>
      <c r="H29" s="156"/>
      <c r="I29" s="140"/>
      <c r="P29" s="23"/>
      <c r="Q29" s="23"/>
      <c r="R29" s="23"/>
      <c r="S29" s="23"/>
      <c r="T29" s="23"/>
      <c r="U29" s="23"/>
    </row>
    <row r="30" spans="1:21" s="95" customFormat="1" ht="13.2">
      <c r="A30" s="78" t="s">
        <v>117</v>
      </c>
      <c r="B30" s="29"/>
      <c r="C30" s="151">
        <f>+SUM(C31:C32)</f>
        <v>1573302</v>
      </c>
      <c r="D30" s="151">
        <f>+SUM(D31:D32)</f>
        <v>1955037</v>
      </c>
      <c r="E30" s="151">
        <f>+SUM(E31:E32)</f>
        <v>1050990</v>
      </c>
      <c r="F30" s="151">
        <f>+SUM(F31:F32)</f>
        <v>201161.00000000006</v>
      </c>
      <c r="G30" s="3"/>
      <c r="H30" s="156"/>
      <c r="I30" s="157"/>
      <c r="J30" s="154"/>
      <c r="K30" s="23"/>
      <c r="L30" s="155"/>
      <c r="M30" s="155"/>
      <c r="N30" s="155"/>
      <c r="O30" s="155"/>
      <c r="P30" s="23"/>
      <c r="Q30" s="23"/>
      <c r="R30" s="23"/>
      <c r="S30" s="23"/>
      <c r="T30" s="23"/>
      <c r="U30" s="23"/>
    </row>
    <row r="31" spans="1:21" s="95" customFormat="1" ht="13.2">
      <c r="A31" s="70" t="s">
        <v>61</v>
      </c>
      <c r="B31" s="21">
        <v>20</v>
      </c>
      <c r="C31" s="48">
        <f>'[1]Gelir Tablosu'!$AB$34</f>
        <v>-1888523</v>
      </c>
      <c r="D31" s="48">
        <f>'[1]Gelir Tablosu'!$AC$34</f>
        <v>-39149</v>
      </c>
      <c r="E31" s="48">
        <f>'[4]Gelir Tablosu'!$AA$34</f>
        <v>-73503</v>
      </c>
      <c r="F31" s="48">
        <f>'[4]Gelir Tablosu'!$AB$34</f>
        <v>-22741.930996555209</v>
      </c>
      <c r="G31" s="3"/>
      <c r="H31" s="156"/>
      <c r="I31" s="157"/>
      <c r="J31" s="147"/>
      <c r="K31" s="147"/>
      <c r="L31" s="148"/>
      <c r="M31" s="148"/>
      <c r="N31" s="148"/>
      <c r="O31" s="148"/>
      <c r="P31" s="23"/>
      <c r="Q31" s="23"/>
      <c r="R31" s="23"/>
      <c r="S31" s="23"/>
      <c r="T31" s="23"/>
      <c r="U31" s="23"/>
    </row>
    <row r="32" spans="1:21" s="95" customFormat="1" ht="13.2">
      <c r="A32" s="70" t="s">
        <v>132</v>
      </c>
      <c r="B32" s="21">
        <v>20</v>
      </c>
      <c r="C32" s="48">
        <f>'[1]Gelir Tablosu'!$AB$35</f>
        <v>3461825</v>
      </c>
      <c r="D32" s="48">
        <f>'[1]Gelir Tablosu'!$AC$35</f>
        <v>1994186</v>
      </c>
      <c r="E32" s="48">
        <f>'[4]Gelir Tablosu'!$AA$35</f>
        <v>1124493</v>
      </c>
      <c r="F32" s="48">
        <f>'[4]Gelir Tablosu'!$AB$35</f>
        <v>223902.93099655525</v>
      </c>
      <c r="G32" s="3"/>
      <c r="H32" s="156"/>
      <c r="I32" s="140"/>
      <c r="J32" s="147"/>
      <c r="K32" s="147"/>
      <c r="L32" s="148"/>
      <c r="M32" s="148"/>
      <c r="N32" s="148"/>
      <c r="O32" s="148"/>
      <c r="P32" s="23"/>
      <c r="Q32" s="23"/>
      <c r="R32" s="23"/>
      <c r="S32" s="23"/>
      <c r="T32" s="23"/>
      <c r="U32" s="23"/>
    </row>
    <row r="33" spans="1:21" s="95" customFormat="1" ht="12" customHeight="1">
      <c r="A33" s="46"/>
      <c r="B33" s="109"/>
      <c r="C33" s="113"/>
      <c r="D33" s="135"/>
      <c r="E33" s="113"/>
      <c r="F33" s="113"/>
      <c r="G33" s="4" t="s">
        <v>136</v>
      </c>
      <c r="H33" s="4" t="s">
        <v>136</v>
      </c>
      <c r="I33" s="140"/>
      <c r="P33" s="23"/>
      <c r="Q33" s="23"/>
      <c r="R33" s="23"/>
      <c r="S33" s="23"/>
      <c r="T33" s="23"/>
      <c r="U33" s="23"/>
    </row>
    <row r="34" spans="1:21" s="95" customFormat="1" ht="13.2">
      <c r="A34" s="86" t="s">
        <v>79</v>
      </c>
      <c r="B34" s="152"/>
      <c r="C34" s="153">
        <f>+C28+C31+C32</f>
        <v>25093847</v>
      </c>
      <c r="D34" s="153">
        <f>+D28+D31+D32</f>
        <v>13014260</v>
      </c>
      <c r="E34" s="153">
        <f>+E28+E31+E32</f>
        <v>10322171</v>
      </c>
      <c r="F34" s="153">
        <f>+F28+F31+F32</f>
        <v>3816190</v>
      </c>
      <c r="G34" s="3">
        <f>+C34-'[12]Profit or Loss '!$C$35</f>
        <v>0</v>
      </c>
      <c r="H34" s="3">
        <f>+D34-'[12]Profit or Loss '!$D$35</f>
        <v>0</v>
      </c>
      <c r="I34" s="140"/>
      <c r="J34" s="154"/>
      <c r="K34" s="23"/>
      <c r="L34" s="155"/>
      <c r="M34" s="155"/>
      <c r="N34" s="155"/>
      <c r="O34" s="155"/>
      <c r="P34" s="23"/>
      <c r="Q34" s="23"/>
      <c r="R34" s="23"/>
      <c r="S34" s="23"/>
      <c r="T34" s="23"/>
      <c r="U34" s="23"/>
    </row>
    <row r="35" spans="1:21" s="95" customFormat="1" ht="13.2">
      <c r="A35" s="86"/>
      <c r="B35" s="152"/>
      <c r="C35" s="162"/>
      <c r="D35" s="162"/>
      <c r="E35" s="162"/>
      <c r="F35" s="162"/>
      <c r="G35" s="3"/>
      <c r="H35" s="156"/>
      <c r="I35" s="140"/>
      <c r="P35" s="23"/>
      <c r="Q35" s="23"/>
      <c r="R35" s="23"/>
      <c r="S35" s="23"/>
      <c r="T35" s="23"/>
      <c r="U35" s="23"/>
    </row>
    <row r="36" spans="1:21" s="160" customFormat="1" ht="17.25" customHeight="1" thickBot="1">
      <c r="A36" s="163" t="s">
        <v>121</v>
      </c>
      <c r="B36" s="164">
        <v>21</v>
      </c>
      <c r="C36" s="165" t="s">
        <v>179</v>
      </c>
      <c r="D36" s="165" t="s">
        <v>180</v>
      </c>
      <c r="E36" s="165" t="s">
        <v>181</v>
      </c>
      <c r="F36" s="165" t="s">
        <v>182</v>
      </c>
      <c r="G36" s="3"/>
      <c r="H36" s="156"/>
      <c r="I36" s="157"/>
      <c r="J36" s="154"/>
      <c r="K36" s="154"/>
      <c r="L36" s="99"/>
      <c r="M36" s="99"/>
      <c r="N36" s="99"/>
      <c r="O36" s="99"/>
      <c r="P36" s="23"/>
      <c r="Q36" s="23"/>
      <c r="R36" s="23"/>
      <c r="S36" s="23"/>
      <c r="T36" s="23"/>
      <c r="U36" s="23"/>
    </row>
    <row r="37" spans="1:21" s="95" customFormat="1" ht="12.6" thickTop="1">
      <c r="B37" s="113"/>
      <c r="C37" s="113"/>
      <c r="D37" s="135"/>
      <c r="E37" s="113"/>
      <c r="F37" s="113"/>
      <c r="G37" s="4"/>
      <c r="H37" s="156"/>
      <c r="I37" s="157"/>
      <c r="J37" s="166"/>
      <c r="K37" s="166"/>
      <c r="L37" s="113"/>
      <c r="M37" s="113"/>
      <c r="N37" s="113"/>
      <c r="O37" s="113"/>
    </row>
    <row r="38" spans="1:21" s="95" customFormat="1" ht="13.2">
      <c r="B38" s="113"/>
      <c r="C38" s="113"/>
      <c r="D38" s="113"/>
      <c r="E38" s="113"/>
      <c r="F38" s="113"/>
      <c r="G38" s="4"/>
      <c r="H38" s="156"/>
      <c r="I38" s="140"/>
      <c r="J38" s="140"/>
      <c r="K38" s="140"/>
      <c r="L38" s="140"/>
      <c r="M38" s="113"/>
      <c r="N38" s="113"/>
      <c r="O38" s="113"/>
    </row>
    <row r="39" spans="1:21" s="95" customFormat="1" ht="13.2">
      <c r="B39" s="113"/>
      <c r="C39" s="113"/>
      <c r="D39" s="113"/>
      <c r="E39" s="113"/>
      <c r="F39" s="113"/>
      <c r="G39" s="4"/>
      <c r="H39" s="156"/>
      <c r="I39" s="140"/>
      <c r="J39" s="167"/>
      <c r="K39" s="167"/>
      <c r="L39" s="140"/>
      <c r="M39" s="113"/>
      <c r="N39" s="113"/>
      <c r="O39" s="113"/>
    </row>
    <row r="40" spans="1:21" s="95" customFormat="1" ht="13.2">
      <c r="B40" s="113"/>
      <c r="C40" s="113"/>
      <c r="D40" s="113"/>
      <c r="E40" s="113"/>
      <c r="F40" s="113"/>
      <c r="G40" s="4"/>
      <c r="H40" s="156"/>
      <c r="I40" s="140"/>
      <c r="J40" s="140"/>
      <c r="K40" s="140"/>
      <c r="L40" s="140"/>
      <c r="M40" s="113"/>
      <c r="N40" s="113"/>
      <c r="O40" s="113"/>
    </row>
    <row r="41" spans="1:21" s="95" customFormat="1" ht="13.2">
      <c r="B41" s="113"/>
      <c r="C41" s="113"/>
      <c r="D41" s="113"/>
      <c r="E41" s="113"/>
      <c r="F41" s="113"/>
      <c r="G41" s="4"/>
      <c r="H41" s="156"/>
      <c r="I41" s="168"/>
      <c r="J41" s="168"/>
      <c r="K41" s="168"/>
      <c r="L41" s="140"/>
      <c r="M41" s="113"/>
      <c r="N41" s="113"/>
      <c r="O41" s="113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V37"/>
  <sheetViews>
    <sheetView showGridLines="0" tabSelected="1" view="pageBreakPreview" zoomScale="85" zoomScaleNormal="80" zoomScaleSheetLayoutView="85" workbookViewId="0">
      <selection activeCell="H30" sqref="H30"/>
    </sheetView>
  </sheetViews>
  <sheetFormatPr defaultColWidth="8.88671875" defaultRowHeight="12"/>
  <cols>
    <col min="1" max="1" width="62" style="95" customWidth="1"/>
    <col min="2" max="2" width="13.6640625" style="113" customWidth="1"/>
    <col min="3" max="3" width="20.33203125" style="113" customWidth="1"/>
    <col min="4" max="4" width="19.88671875" style="113" customWidth="1"/>
    <col min="5" max="5" width="20.33203125" style="114" customWidth="1"/>
    <col min="6" max="6" width="20.33203125" style="113" customWidth="1"/>
    <col min="7" max="7" width="11" style="4" bestFit="1" customWidth="1"/>
    <col min="8" max="8" width="9.5546875" style="4" bestFit="1" customWidth="1"/>
    <col min="9" max="9" width="63" style="95" bestFit="1" customWidth="1"/>
    <col min="10" max="10" width="5.6640625" style="95" bestFit="1" customWidth="1"/>
    <col min="11" max="14" width="15.44140625" style="95" bestFit="1" customWidth="1"/>
    <col min="15" max="15" width="4.88671875" style="95" bestFit="1" customWidth="1"/>
    <col min="16" max="241" width="8.88671875" style="95"/>
    <col min="242" max="242" width="37.44140625" style="95" customWidth="1"/>
    <col min="243" max="243" width="13.44140625" style="95" customWidth="1"/>
    <col min="244" max="247" width="15" style="95" customWidth="1"/>
    <col min="248" max="497" width="8.88671875" style="95"/>
    <col min="498" max="498" width="37.44140625" style="95" customWidth="1"/>
    <col min="499" max="499" width="13.44140625" style="95" customWidth="1"/>
    <col min="500" max="503" width="15" style="95" customWidth="1"/>
    <col min="504" max="753" width="8.88671875" style="95"/>
    <col min="754" max="754" width="37.44140625" style="95" customWidth="1"/>
    <col min="755" max="755" width="13.44140625" style="95" customWidth="1"/>
    <col min="756" max="759" width="15" style="95" customWidth="1"/>
    <col min="760" max="1009" width="8.88671875" style="95"/>
    <col min="1010" max="1010" width="37.44140625" style="95" customWidth="1"/>
    <col min="1011" max="1011" width="13.44140625" style="95" customWidth="1"/>
    <col min="1012" max="1015" width="15" style="95" customWidth="1"/>
    <col min="1016" max="1265" width="8.88671875" style="95"/>
    <col min="1266" max="1266" width="37.44140625" style="95" customWidth="1"/>
    <col min="1267" max="1267" width="13.44140625" style="95" customWidth="1"/>
    <col min="1268" max="1271" width="15" style="95" customWidth="1"/>
    <col min="1272" max="1521" width="8.88671875" style="95"/>
    <col min="1522" max="1522" width="37.44140625" style="95" customWidth="1"/>
    <col min="1523" max="1523" width="13.44140625" style="95" customWidth="1"/>
    <col min="1524" max="1527" width="15" style="95" customWidth="1"/>
    <col min="1528" max="1777" width="8.88671875" style="95"/>
    <col min="1778" max="1778" width="37.44140625" style="95" customWidth="1"/>
    <col min="1779" max="1779" width="13.44140625" style="95" customWidth="1"/>
    <col min="1780" max="1783" width="15" style="95" customWidth="1"/>
    <col min="1784" max="2033" width="8.88671875" style="95"/>
    <col min="2034" max="2034" width="37.44140625" style="95" customWidth="1"/>
    <col min="2035" max="2035" width="13.44140625" style="95" customWidth="1"/>
    <col min="2036" max="2039" width="15" style="95" customWidth="1"/>
    <col min="2040" max="2289" width="8.88671875" style="95"/>
    <col min="2290" max="2290" width="37.44140625" style="95" customWidth="1"/>
    <col min="2291" max="2291" width="13.44140625" style="95" customWidth="1"/>
    <col min="2292" max="2295" width="15" style="95" customWidth="1"/>
    <col min="2296" max="2545" width="8.88671875" style="95"/>
    <col min="2546" max="2546" width="37.44140625" style="95" customWidth="1"/>
    <col min="2547" max="2547" width="13.44140625" style="95" customWidth="1"/>
    <col min="2548" max="2551" width="15" style="95" customWidth="1"/>
    <col min="2552" max="2801" width="8.88671875" style="95"/>
    <col min="2802" max="2802" width="37.44140625" style="95" customWidth="1"/>
    <col min="2803" max="2803" width="13.44140625" style="95" customWidth="1"/>
    <col min="2804" max="2807" width="15" style="95" customWidth="1"/>
    <col min="2808" max="3057" width="8.88671875" style="95"/>
    <col min="3058" max="3058" width="37.44140625" style="95" customWidth="1"/>
    <col min="3059" max="3059" width="13.44140625" style="95" customWidth="1"/>
    <col min="3060" max="3063" width="15" style="95" customWidth="1"/>
    <col min="3064" max="3313" width="8.88671875" style="95"/>
    <col min="3314" max="3314" width="37.44140625" style="95" customWidth="1"/>
    <col min="3315" max="3315" width="13.44140625" style="95" customWidth="1"/>
    <col min="3316" max="3319" width="15" style="95" customWidth="1"/>
    <col min="3320" max="3569" width="8.88671875" style="95"/>
    <col min="3570" max="3570" width="37.44140625" style="95" customWidth="1"/>
    <col min="3571" max="3571" width="13.44140625" style="95" customWidth="1"/>
    <col min="3572" max="3575" width="15" style="95" customWidth="1"/>
    <col min="3576" max="3825" width="8.88671875" style="95"/>
    <col min="3826" max="3826" width="37.44140625" style="95" customWidth="1"/>
    <col min="3827" max="3827" width="13.44140625" style="95" customWidth="1"/>
    <col min="3828" max="3831" width="15" style="95" customWidth="1"/>
    <col min="3832" max="4081" width="8.88671875" style="95"/>
    <col min="4082" max="4082" width="37.44140625" style="95" customWidth="1"/>
    <col min="4083" max="4083" width="13.44140625" style="95" customWidth="1"/>
    <col min="4084" max="4087" width="15" style="95" customWidth="1"/>
    <col min="4088" max="4337" width="8.88671875" style="95"/>
    <col min="4338" max="4338" width="37.44140625" style="95" customWidth="1"/>
    <col min="4339" max="4339" width="13.44140625" style="95" customWidth="1"/>
    <col min="4340" max="4343" width="15" style="95" customWidth="1"/>
    <col min="4344" max="4593" width="8.88671875" style="95"/>
    <col min="4594" max="4594" width="37.44140625" style="95" customWidth="1"/>
    <col min="4595" max="4595" width="13.44140625" style="95" customWidth="1"/>
    <col min="4596" max="4599" width="15" style="95" customWidth="1"/>
    <col min="4600" max="4849" width="8.88671875" style="95"/>
    <col min="4850" max="4850" width="37.44140625" style="95" customWidth="1"/>
    <col min="4851" max="4851" width="13.44140625" style="95" customWidth="1"/>
    <col min="4852" max="4855" width="15" style="95" customWidth="1"/>
    <col min="4856" max="5105" width="8.88671875" style="95"/>
    <col min="5106" max="5106" width="37.44140625" style="95" customWidth="1"/>
    <col min="5107" max="5107" width="13.44140625" style="95" customWidth="1"/>
    <col min="5108" max="5111" width="15" style="95" customWidth="1"/>
    <col min="5112" max="5361" width="8.88671875" style="95"/>
    <col min="5362" max="5362" width="37.44140625" style="95" customWidth="1"/>
    <col min="5363" max="5363" width="13.44140625" style="95" customWidth="1"/>
    <col min="5364" max="5367" width="15" style="95" customWidth="1"/>
    <col min="5368" max="5617" width="8.88671875" style="95"/>
    <col min="5618" max="5618" width="37.44140625" style="95" customWidth="1"/>
    <col min="5619" max="5619" width="13.44140625" style="95" customWidth="1"/>
    <col min="5620" max="5623" width="15" style="95" customWidth="1"/>
    <col min="5624" max="5873" width="8.88671875" style="95"/>
    <col min="5874" max="5874" width="37.44140625" style="95" customWidth="1"/>
    <col min="5875" max="5875" width="13.44140625" style="95" customWidth="1"/>
    <col min="5876" max="5879" width="15" style="95" customWidth="1"/>
    <col min="5880" max="6129" width="8.88671875" style="95"/>
    <col min="6130" max="6130" width="37.44140625" style="95" customWidth="1"/>
    <col min="6131" max="6131" width="13.44140625" style="95" customWidth="1"/>
    <col min="6132" max="6135" width="15" style="95" customWidth="1"/>
    <col min="6136" max="6385" width="8.88671875" style="95"/>
    <col min="6386" max="6386" width="37.44140625" style="95" customWidth="1"/>
    <col min="6387" max="6387" width="13.44140625" style="95" customWidth="1"/>
    <col min="6388" max="6391" width="15" style="95" customWidth="1"/>
    <col min="6392" max="6641" width="8.88671875" style="95"/>
    <col min="6642" max="6642" width="37.44140625" style="95" customWidth="1"/>
    <col min="6643" max="6643" width="13.44140625" style="95" customWidth="1"/>
    <col min="6644" max="6647" width="15" style="95" customWidth="1"/>
    <col min="6648" max="6897" width="8.88671875" style="95"/>
    <col min="6898" max="6898" width="37.44140625" style="95" customWidth="1"/>
    <col min="6899" max="6899" width="13.44140625" style="95" customWidth="1"/>
    <col min="6900" max="6903" width="15" style="95" customWidth="1"/>
    <col min="6904" max="7153" width="8.88671875" style="95"/>
    <col min="7154" max="7154" width="37.44140625" style="95" customWidth="1"/>
    <col min="7155" max="7155" width="13.44140625" style="95" customWidth="1"/>
    <col min="7156" max="7159" width="15" style="95" customWidth="1"/>
    <col min="7160" max="7409" width="8.88671875" style="95"/>
    <col min="7410" max="7410" width="37.44140625" style="95" customWidth="1"/>
    <col min="7411" max="7411" width="13.44140625" style="95" customWidth="1"/>
    <col min="7412" max="7415" width="15" style="95" customWidth="1"/>
    <col min="7416" max="7665" width="8.88671875" style="95"/>
    <col min="7666" max="7666" width="37.44140625" style="95" customWidth="1"/>
    <col min="7667" max="7667" width="13.44140625" style="95" customWidth="1"/>
    <col min="7668" max="7671" width="15" style="95" customWidth="1"/>
    <col min="7672" max="7921" width="8.88671875" style="95"/>
    <col min="7922" max="7922" width="37.44140625" style="95" customWidth="1"/>
    <col min="7923" max="7923" width="13.44140625" style="95" customWidth="1"/>
    <col min="7924" max="7927" width="15" style="95" customWidth="1"/>
    <col min="7928" max="8177" width="8.88671875" style="95"/>
    <col min="8178" max="8178" width="37.44140625" style="95" customWidth="1"/>
    <col min="8179" max="8179" width="13.44140625" style="95" customWidth="1"/>
    <col min="8180" max="8183" width="15" style="95" customWidth="1"/>
    <col min="8184" max="8433" width="8.88671875" style="95"/>
    <col min="8434" max="8434" width="37.44140625" style="95" customWidth="1"/>
    <col min="8435" max="8435" width="13.44140625" style="95" customWidth="1"/>
    <col min="8436" max="8439" width="15" style="95" customWidth="1"/>
    <col min="8440" max="8689" width="8.88671875" style="95"/>
    <col min="8690" max="8690" width="37.44140625" style="95" customWidth="1"/>
    <col min="8691" max="8691" width="13.44140625" style="95" customWidth="1"/>
    <col min="8692" max="8695" width="15" style="95" customWidth="1"/>
    <col min="8696" max="8945" width="8.88671875" style="95"/>
    <col min="8946" max="8946" width="37.44140625" style="95" customWidth="1"/>
    <col min="8947" max="8947" width="13.44140625" style="95" customWidth="1"/>
    <col min="8948" max="8951" width="15" style="95" customWidth="1"/>
    <col min="8952" max="9201" width="8.88671875" style="95"/>
    <col min="9202" max="9202" width="37.44140625" style="95" customWidth="1"/>
    <col min="9203" max="9203" width="13.44140625" style="95" customWidth="1"/>
    <col min="9204" max="9207" width="15" style="95" customWidth="1"/>
    <col min="9208" max="9457" width="8.88671875" style="95"/>
    <col min="9458" max="9458" width="37.44140625" style="95" customWidth="1"/>
    <col min="9459" max="9459" width="13.44140625" style="95" customWidth="1"/>
    <col min="9460" max="9463" width="15" style="95" customWidth="1"/>
    <col min="9464" max="9713" width="8.88671875" style="95"/>
    <col min="9714" max="9714" width="37.44140625" style="95" customWidth="1"/>
    <col min="9715" max="9715" width="13.44140625" style="95" customWidth="1"/>
    <col min="9716" max="9719" width="15" style="95" customWidth="1"/>
    <col min="9720" max="9969" width="8.88671875" style="95"/>
    <col min="9970" max="9970" width="37.44140625" style="95" customWidth="1"/>
    <col min="9971" max="9971" width="13.44140625" style="95" customWidth="1"/>
    <col min="9972" max="9975" width="15" style="95" customWidth="1"/>
    <col min="9976" max="10225" width="8.88671875" style="95"/>
    <col min="10226" max="10226" width="37.44140625" style="95" customWidth="1"/>
    <col min="10227" max="10227" width="13.44140625" style="95" customWidth="1"/>
    <col min="10228" max="10231" width="15" style="95" customWidth="1"/>
    <col min="10232" max="10481" width="8.88671875" style="95"/>
    <col min="10482" max="10482" width="37.44140625" style="95" customWidth="1"/>
    <col min="10483" max="10483" width="13.44140625" style="95" customWidth="1"/>
    <col min="10484" max="10487" width="15" style="95" customWidth="1"/>
    <col min="10488" max="10737" width="8.88671875" style="95"/>
    <col min="10738" max="10738" width="37.44140625" style="95" customWidth="1"/>
    <col min="10739" max="10739" width="13.44140625" style="95" customWidth="1"/>
    <col min="10740" max="10743" width="15" style="95" customWidth="1"/>
    <col min="10744" max="10993" width="8.88671875" style="95"/>
    <col min="10994" max="10994" width="37.44140625" style="95" customWidth="1"/>
    <col min="10995" max="10995" width="13.44140625" style="95" customWidth="1"/>
    <col min="10996" max="10999" width="15" style="95" customWidth="1"/>
    <col min="11000" max="11249" width="8.88671875" style="95"/>
    <col min="11250" max="11250" width="37.44140625" style="95" customWidth="1"/>
    <col min="11251" max="11251" width="13.44140625" style="95" customWidth="1"/>
    <col min="11252" max="11255" width="15" style="95" customWidth="1"/>
    <col min="11256" max="11505" width="8.88671875" style="95"/>
    <col min="11506" max="11506" width="37.44140625" style="95" customWidth="1"/>
    <col min="11507" max="11507" width="13.44140625" style="95" customWidth="1"/>
    <col min="11508" max="11511" width="15" style="95" customWidth="1"/>
    <col min="11512" max="11761" width="8.88671875" style="95"/>
    <col min="11762" max="11762" width="37.44140625" style="95" customWidth="1"/>
    <col min="11763" max="11763" width="13.44140625" style="95" customWidth="1"/>
    <col min="11764" max="11767" width="15" style="95" customWidth="1"/>
    <col min="11768" max="12017" width="8.88671875" style="95"/>
    <col min="12018" max="12018" width="37.44140625" style="95" customWidth="1"/>
    <col min="12019" max="12019" width="13.44140625" style="95" customWidth="1"/>
    <col min="12020" max="12023" width="15" style="95" customWidth="1"/>
    <col min="12024" max="12273" width="8.88671875" style="95"/>
    <col min="12274" max="12274" width="37.44140625" style="95" customWidth="1"/>
    <col min="12275" max="12275" width="13.44140625" style="95" customWidth="1"/>
    <col min="12276" max="12279" width="15" style="95" customWidth="1"/>
    <col min="12280" max="12529" width="8.88671875" style="95"/>
    <col min="12530" max="12530" width="37.44140625" style="95" customWidth="1"/>
    <col min="12531" max="12531" width="13.44140625" style="95" customWidth="1"/>
    <col min="12532" max="12535" width="15" style="95" customWidth="1"/>
    <col min="12536" max="12785" width="8.88671875" style="95"/>
    <col min="12786" max="12786" width="37.44140625" style="95" customWidth="1"/>
    <col min="12787" max="12787" width="13.44140625" style="95" customWidth="1"/>
    <col min="12788" max="12791" width="15" style="95" customWidth="1"/>
    <col min="12792" max="13041" width="8.88671875" style="95"/>
    <col min="13042" max="13042" width="37.44140625" style="95" customWidth="1"/>
    <col min="13043" max="13043" width="13.44140625" style="95" customWidth="1"/>
    <col min="13044" max="13047" width="15" style="95" customWidth="1"/>
    <col min="13048" max="13297" width="8.88671875" style="95"/>
    <col min="13298" max="13298" width="37.44140625" style="95" customWidth="1"/>
    <col min="13299" max="13299" width="13.44140625" style="95" customWidth="1"/>
    <col min="13300" max="13303" width="15" style="95" customWidth="1"/>
    <col min="13304" max="13553" width="8.88671875" style="95"/>
    <col min="13554" max="13554" width="37.44140625" style="95" customWidth="1"/>
    <col min="13555" max="13555" width="13.44140625" style="95" customWidth="1"/>
    <col min="13556" max="13559" width="15" style="95" customWidth="1"/>
    <col min="13560" max="13809" width="8.88671875" style="95"/>
    <col min="13810" max="13810" width="37.44140625" style="95" customWidth="1"/>
    <col min="13811" max="13811" width="13.44140625" style="95" customWidth="1"/>
    <col min="13812" max="13815" width="15" style="95" customWidth="1"/>
    <col min="13816" max="14065" width="8.88671875" style="95"/>
    <col min="14066" max="14066" width="37.44140625" style="95" customWidth="1"/>
    <col min="14067" max="14067" width="13.44140625" style="95" customWidth="1"/>
    <col min="14068" max="14071" width="15" style="95" customWidth="1"/>
    <col min="14072" max="14321" width="8.88671875" style="95"/>
    <col min="14322" max="14322" width="37.44140625" style="95" customWidth="1"/>
    <col min="14323" max="14323" width="13.44140625" style="95" customWidth="1"/>
    <col min="14324" max="14327" width="15" style="95" customWidth="1"/>
    <col min="14328" max="14577" width="8.88671875" style="95"/>
    <col min="14578" max="14578" width="37.44140625" style="95" customWidth="1"/>
    <col min="14579" max="14579" width="13.44140625" style="95" customWidth="1"/>
    <col min="14580" max="14583" width="15" style="95" customWidth="1"/>
    <col min="14584" max="14833" width="8.88671875" style="95"/>
    <col min="14834" max="14834" width="37.44140625" style="95" customWidth="1"/>
    <col min="14835" max="14835" width="13.44140625" style="95" customWidth="1"/>
    <col min="14836" max="14839" width="15" style="95" customWidth="1"/>
    <col min="14840" max="15089" width="8.88671875" style="95"/>
    <col min="15090" max="15090" width="37.44140625" style="95" customWidth="1"/>
    <col min="15091" max="15091" width="13.44140625" style="95" customWidth="1"/>
    <col min="15092" max="15095" width="15" style="95" customWidth="1"/>
    <col min="15096" max="15345" width="8.88671875" style="95"/>
    <col min="15346" max="15346" width="37.44140625" style="95" customWidth="1"/>
    <col min="15347" max="15347" width="13.44140625" style="95" customWidth="1"/>
    <col min="15348" max="15351" width="15" style="95" customWidth="1"/>
    <col min="15352" max="15601" width="8.88671875" style="95"/>
    <col min="15602" max="15602" width="37.44140625" style="95" customWidth="1"/>
    <col min="15603" max="15603" width="13.44140625" style="95" customWidth="1"/>
    <col min="15604" max="15607" width="15" style="95" customWidth="1"/>
    <col min="15608" max="15857" width="8.88671875" style="95"/>
    <col min="15858" max="15858" width="37.44140625" style="95" customWidth="1"/>
    <col min="15859" max="15859" width="13.44140625" style="95" customWidth="1"/>
    <col min="15860" max="15863" width="15" style="95" customWidth="1"/>
    <col min="15864" max="16113" width="8.88671875" style="95"/>
    <col min="16114" max="16114" width="37.44140625" style="95" customWidth="1"/>
    <col min="16115" max="16115" width="13.44140625" style="95" customWidth="1"/>
    <col min="16116" max="16119" width="15" style="95" customWidth="1"/>
    <col min="16120" max="16384" width="8.88671875" style="95"/>
  </cols>
  <sheetData>
    <row r="1" spans="1:15" s="95" customFormat="1" ht="21.6" customHeight="1">
      <c r="A1" s="10" t="s">
        <v>183</v>
      </c>
      <c r="B1" s="10"/>
      <c r="C1" s="10"/>
      <c r="D1" s="10"/>
      <c r="E1" s="10"/>
      <c r="F1" s="10"/>
      <c r="G1" s="4"/>
      <c r="H1" s="4"/>
    </row>
    <row r="2" spans="1:15" s="95" customFormat="1" ht="38.25" customHeight="1">
      <c r="A2" s="96"/>
      <c r="B2" s="97"/>
      <c r="C2" s="98" t="str">
        <f>+'Gelir Tablosu '!C2</f>
        <v>Bağımsız denetimden geçmemiş</v>
      </c>
      <c r="D2" s="98" t="str">
        <f>+C2</f>
        <v>Bağımsız denetimden geçmemiş</v>
      </c>
      <c r="E2" s="98" t="str">
        <f>+D2</f>
        <v>Bağımsız denetimden geçmemiş</v>
      </c>
      <c r="F2" s="98" t="str">
        <f>+E2</f>
        <v>Bağımsız denetimden geçmemiş</v>
      </c>
      <c r="G2" s="4"/>
      <c r="H2" s="4"/>
      <c r="I2" s="23"/>
      <c r="J2" s="23"/>
      <c r="K2" s="99"/>
      <c r="L2" s="99"/>
      <c r="M2" s="99"/>
      <c r="N2" s="99"/>
      <c r="O2" s="23"/>
    </row>
    <row r="3" spans="1:15" s="95" customFormat="1" ht="28.5" customHeight="1">
      <c r="A3" s="14" t="s">
        <v>120</v>
      </c>
      <c r="B3" s="100" t="s">
        <v>59</v>
      </c>
      <c r="C3" s="101" t="str">
        <f>+'Gelir Tablosu '!C3</f>
        <v>1 Ocak-
30 Eylül 2023</v>
      </c>
      <c r="D3" s="101" t="str">
        <f>+'Gelir Tablosu '!D3</f>
        <v>1 Temmuz-
30 Eylül 2023</v>
      </c>
      <c r="E3" s="101" t="str">
        <f>+'Gelir Tablosu '!E3</f>
        <v>1 Ocak-
30 Eylül 2022</v>
      </c>
      <c r="F3" s="101" t="str">
        <f>+'Gelir Tablosu '!F3</f>
        <v>1 Temmuz-
30 Eylül 2022</v>
      </c>
      <c r="G3" s="4"/>
      <c r="H3" s="4"/>
      <c r="I3" s="23"/>
      <c r="J3" s="23"/>
      <c r="K3" s="99"/>
      <c r="L3" s="99"/>
      <c r="M3" s="99"/>
      <c r="N3" s="99"/>
      <c r="O3" s="23"/>
    </row>
    <row r="4" spans="1:15" s="95" customFormat="1" ht="13.2">
      <c r="A4" s="102"/>
      <c r="B4" s="103"/>
      <c r="C4" s="103"/>
      <c r="D4" s="35"/>
      <c r="E4" s="103"/>
      <c r="F4" s="35"/>
      <c r="G4" s="4" t="s">
        <v>136</v>
      </c>
      <c r="H4" s="4" t="s">
        <v>136</v>
      </c>
      <c r="I4" s="23"/>
      <c r="J4" s="23"/>
      <c r="K4" s="104"/>
      <c r="L4" s="104"/>
      <c r="M4" s="104"/>
      <c r="N4" s="104"/>
      <c r="O4" s="23"/>
    </row>
    <row r="5" spans="1:15" s="95" customFormat="1" ht="13.2">
      <c r="A5" s="105" t="s">
        <v>79</v>
      </c>
      <c r="B5" s="50"/>
      <c r="C5" s="106">
        <f>+'Gelir Tablosu '!C34</f>
        <v>25093847</v>
      </c>
      <c r="D5" s="106">
        <f>+'Gelir Tablosu '!D34</f>
        <v>13014260</v>
      </c>
      <c r="E5" s="106">
        <f>+'Gelir Tablosu '!E34</f>
        <v>10322171</v>
      </c>
      <c r="F5" s="106">
        <f>+'Gelir Tablosu '!F34</f>
        <v>3816190</v>
      </c>
      <c r="G5" s="4">
        <f>+C5-'[12]Comprehensive Income Statement'!$C$5</f>
        <v>0</v>
      </c>
      <c r="H5" s="4">
        <f>+D5-'[12]Comprehensive Income Statement'!$D$5</f>
        <v>0</v>
      </c>
      <c r="I5" s="107"/>
      <c r="J5" s="23"/>
      <c r="K5" s="108"/>
      <c r="L5" s="108"/>
      <c r="M5" s="108"/>
      <c r="N5" s="108"/>
      <c r="O5" s="23"/>
    </row>
    <row r="6" spans="1:15" s="95" customFormat="1" ht="13.2">
      <c r="A6" s="78"/>
      <c r="B6" s="29"/>
      <c r="C6" s="29"/>
      <c r="D6" s="21"/>
      <c r="E6" s="29"/>
      <c r="F6" s="21"/>
      <c r="G6" s="4"/>
      <c r="H6" s="4"/>
      <c r="O6" s="23"/>
    </row>
    <row r="7" spans="1:15" s="95" customFormat="1" ht="13.2">
      <c r="A7" s="78" t="s">
        <v>37</v>
      </c>
      <c r="B7" s="29"/>
      <c r="C7" s="29"/>
      <c r="D7" s="45"/>
      <c r="E7" s="29"/>
      <c r="F7" s="21"/>
      <c r="G7" s="4"/>
      <c r="H7" s="4"/>
      <c r="I7" s="107"/>
      <c r="O7" s="23"/>
    </row>
    <row r="8" spans="1:15" s="95" customFormat="1" ht="12.6" customHeight="1">
      <c r="A8" s="70"/>
      <c r="B8" s="29"/>
      <c r="C8" s="21"/>
      <c r="D8" s="21"/>
      <c r="E8" s="21"/>
      <c r="F8" s="21"/>
      <c r="G8" s="4"/>
      <c r="H8" s="4"/>
      <c r="J8" s="23"/>
      <c r="K8" s="23"/>
      <c r="L8" s="23"/>
      <c r="M8" s="23"/>
      <c r="N8" s="23"/>
      <c r="O8" s="23"/>
    </row>
    <row r="9" spans="1:15" s="95" customFormat="1" ht="13.2">
      <c r="A9" s="78" t="s">
        <v>45</v>
      </c>
      <c r="B9" s="21"/>
      <c r="C9" s="21"/>
      <c r="D9" s="45"/>
      <c r="E9" s="21"/>
      <c r="F9" s="21"/>
      <c r="G9" s="4"/>
      <c r="H9" s="4"/>
      <c r="I9" s="107"/>
      <c r="J9" s="23"/>
      <c r="K9" s="23"/>
      <c r="L9" s="23"/>
      <c r="M9" s="23"/>
      <c r="N9" s="23"/>
      <c r="O9" s="23"/>
    </row>
    <row r="10" spans="1:15" s="95" customFormat="1" ht="13.2">
      <c r="A10" s="46" t="s">
        <v>67</v>
      </c>
      <c r="B10" s="109">
        <v>14</v>
      </c>
      <c r="C10" s="110">
        <f>[6]Konsolide!$F$39</f>
        <v>-129860</v>
      </c>
      <c r="D10" s="110">
        <f>[6]Konsolide!$G$39</f>
        <v>9161</v>
      </c>
      <c r="E10" s="110">
        <f>[7]Sheet1!$F$39</f>
        <v>-174759</v>
      </c>
      <c r="F10" s="110">
        <f>[7]Sheet1!$G$39</f>
        <v>-21786</v>
      </c>
      <c r="G10" s="4"/>
      <c r="H10" s="4"/>
      <c r="I10" s="111"/>
      <c r="J10" s="111"/>
      <c r="K10" s="112"/>
      <c r="L10" s="112"/>
      <c r="M10" s="112"/>
      <c r="N10" s="112"/>
      <c r="O10" s="23"/>
    </row>
    <row r="11" spans="1:15" s="95" customFormat="1" ht="13.2">
      <c r="B11" s="113"/>
      <c r="C11" s="113"/>
      <c r="D11" s="113"/>
      <c r="E11" s="114"/>
      <c r="F11" s="113"/>
      <c r="G11" s="4"/>
      <c r="H11" s="4"/>
      <c r="I11" s="111"/>
      <c r="J11" s="111"/>
      <c r="K11" s="112"/>
      <c r="L11" s="112"/>
      <c r="M11" s="112"/>
      <c r="N11" s="112"/>
      <c r="O11" s="23"/>
    </row>
    <row r="12" spans="1:15" s="95" customFormat="1" ht="24">
      <c r="A12" s="78" t="s">
        <v>80</v>
      </c>
      <c r="B12" s="115"/>
      <c r="C12" s="116"/>
      <c r="D12" s="116"/>
      <c r="E12" s="116"/>
      <c r="F12" s="116"/>
      <c r="G12" s="4"/>
      <c r="H12" s="4"/>
      <c r="I12" s="107"/>
      <c r="J12" s="23"/>
      <c r="K12" s="23"/>
      <c r="L12" s="23"/>
      <c r="M12" s="23"/>
      <c r="N12" s="23"/>
      <c r="O12" s="23"/>
    </row>
    <row r="13" spans="1:15" s="95" customFormat="1" ht="22.8">
      <c r="A13" s="46" t="s">
        <v>81</v>
      </c>
      <c r="B13" s="109">
        <v>14</v>
      </c>
      <c r="C13" s="110">
        <f>[6]Konsolide!$F$40</f>
        <v>94349</v>
      </c>
      <c r="D13" s="110">
        <f>[6]Konsolide!$G$40</f>
        <v>66545</v>
      </c>
      <c r="E13" s="110">
        <f>[7]Sheet1!$F$40</f>
        <v>34952</v>
      </c>
      <c r="F13" s="110">
        <f>[7]Sheet1!$G$40</f>
        <v>4357</v>
      </c>
      <c r="G13" s="4"/>
      <c r="H13" s="4"/>
      <c r="I13" s="111"/>
      <c r="J13" s="111"/>
      <c r="K13" s="112"/>
      <c r="L13" s="112"/>
      <c r="M13" s="111"/>
      <c r="N13" s="111"/>
      <c r="O13" s="23"/>
    </row>
    <row r="14" spans="1:15" s="95" customFormat="1" ht="13.2">
      <c r="A14" s="70"/>
      <c r="B14" s="115"/>
      <c r="C14" s="117"/>
      <c r="D14" s="117"/>
      <c r="E14" s="117"/>
      <c r="F14" s="117"/>
      <c r="G14" s="4"/>
      <c r="H14" s="4"/>
      <c r="O14" s="23"/>
    </row>
    <row r="15" spans="1:15" s="95" customFormat="1" ht="13.2">
      <c r="A15" s="78" t="s">
        <v>46</v>
      </c>
      <c r="B15" s="115"/>
      <c r="C15" s="117"/>
      <c r="D15" s="117"/>
      <c r="E15" s="117"/>
      <c r="F15" s="117"/>
      <c r="G15" s="4"/>
      <c r="H15" s="4"/>
      <c r="I15" s="107"/>
      <c r="J15" s="23"/>
      <c r="K15" s="23"/>
      <c r="L15" s="23"/>
      <c r="M15" s="23"/>
      <c r="N15" s="23"/>
      <c r="O15" s="23"/>
    </row>
    <row r="16" spans="1:15" s="95" customFormat="1" ht="23.4">
      <c r="A16" s="118" t="s">
        <v>133</v>
      </c>
      <c r="B16" s="115">
        <v>14</v>
      </c>
      <c r="C16" s="117">
        <f>[6]Konsolide!$F$43</f>
        <v>110581</v>
      </c>
      <c r="D16" s="117">
        <f>[6]Konsolide!$G$43</f>
        <v>118666</v>
      </c>
      <c r="E16" s="117">
        <f>[7]Sheet1!$F$43</f>
        <v>29357</v>
      </c>
      <c r="F16" s="117">
        <f>[7]Sheet1!$G$43</f>
        <v>19501</v>
      </c>
      <c r="G16" s="4"/>
      <c r="H16" s="4"/>
      <c r="I16" s="107"/>
      <c r="J16" s="23"/>
      <c r="K16" s="23"/>
      <c r="L16" s="23"/>
      <c r="M16" s="23"/>
      <c r="N16" s="23"/>
      <c r="O16" s="23"/>
    </row>
    <row r="17" spans="1:22" s="95" customFormat="1" ht="13.2">
      <c r="A17" s="119" t="s">
        <v>124</v>
      </c>
      <c r="B17" s="115">
        <v>14</v>
      </c>
      <c r="C17" s="117">
        <f>[6]Konsolide!$F$46</f>
        <v>-8026214</v>
      </c>
      <c r="D17" s="117">
        <f>[6]Konsolide!$G$46</f>
        <v>-545744</v>
      </c>
      <c r="E17" s="117">
        <f>[7]Sheet1!$F$46</f>
        <v>-422469</v>
      </c>
      <c r="F17" s="117">
        <f>[7]Sheet1!$G$46</f>
        <v>-77926</v>
      </c>
      <c r="G17" s="4"/>
      <c r="H17" s="4"/>
      <c r="I17" s="107"/>
      <c r="J17" s="23"/>
      <c r="K17" s="23"/>
      <c r="L17" s="23"/>
      <c r="M17" s="23"/>
      <c r="N17" s="23"/>
      <c r="O17" s="23"/>
    </row>
    <row r="18" spans="1:22" s="95" customFormat="1" ht="13.2">
      <c r="A18" s="119" t="s">
        <v>160</v>
      </c>
      <c r="B18" s="115"/>
      <c r="C18" s="117">
        <f>[6]Konsolide!$F$48</f>
        <v>5423455.2990349941</v>
      </c>
      <c r="D18" s="117">
        <f>[6]Konsolide!$G$48</f>
        <v>464205</v>
      </c>
      <c r="E18" s="117">
        <v>230249</v>
      </c>
      <c r="F18" s="117">
        <v>230249</v>
      </c>
      <c r="G18" s="4"/>
      <c r="H18" s="4"/>
      <c r="I18" s="107"/>
      <c r="J18" s="23"/>
      <c r="K18" s="23"/>
      <c r="L18" s="23"/>
      <c r="M18" s="23"/>
      <c r="N18" s="23"/>
      <c r="O18" s="23"/>
    </row>
    <row r="19" spans="1:22" s="120" customFormat="1" ht="13.2">
      <c r="A19" s="119"/>
      <c r="B19" s="115"/>
      <c r="C19" s="117"/>
      <c r="D19" s="117"/>
      <c r="E19" s="117"/>
      <c r="F19" s="117"/>
      <c r="G19" s="4"/>
      <c r="H19" s="4"/>
      <c r="I19" s="111"/>
      <c r="O19" s="23"/>
      <c r="P19" s="95"/>
      <c r="Q19" s="95"/>
      <c r="R19" s="95"/>
      <c r="S19" s="95"/>
      <c r="T19" s="95"/>
      <c r="U19" s="95"/>
      <c r="V19" s="95"/>
    </row>
    <row r="20" spans="1:22" s="120" customFormat="1" ht="24">
      <c r="A20" s="83" t="s">
        <v>82</v>
      </c>
      <c r="B20" s="115"/>
      <c r="C20" s="117"/>
      <c r="D20" s="117"/>
      <c r="E20" s="117"/>
      <c r="F20" s="117"/>
      <c r="G20" s="4"/>
      <c r="H20" s="4"/>
      <c r="I20" s="107"/>
      <c r="J20" s="23"/>
      <c r="K20" s="23"/>
      <c r="L20" s="23"/>
      <c r="M20" s="23"/>
      <c r="N20" s="23"/>
      <c r="O20" s="23"/>
      <c r="P20" s="95"/>
      <c r="Q20" s="95"/>
      <c r="R20" s="95"/>
      <c r="S20" s="95"/>
      <c r="T20" s="95"/>
      <c r="U20" s="95"/>
      <c r="V20" s="95"/>
    </row>
    <row r="21" spans="1:22" s="120" customFormat="1" ht="22.8">
      <c r="A21" s="119" t="s">
        <v>134</v>
      </c>
      <c r="B21" s="115">
        <v>14</v>
      </c>
      <c r="C21" s="117">
        <f>[6]Konsolide!$F$44</f>
        <v>-8692</v>
      </c>
      <c r="D21" s="117">
        <f>[6]Konsolide!$G$44</f>
        <v>-9096</v>
      </c>
      <c r="E21" s="117">
        <f>[7]Sheet1!$F$44</f>
        <v>-1468</v>
      </c>
      <c r="F21" s="117">
        <f>[7]Sheet1!$G$44</f>
        <v>-975</v>
      </c>
      <c r="G21" s="4"/>
      <c r="H21" s="4"/>
      <c r="I21" s="107"/>
      <c r="J21" s="23"/>
      <c r="K21" s="23"/>
      <c r="L21" s="23"/>
      <c r="M21" s="23"/>
      <c r="N21" s="23"/>
      <c r="O21" s="23"/>
      <c r="P21" s="95"/>
      <c r="Q21" s="95"/>
      <c r="R21" s="95"/>
      <c r="S21" s="95"/>
      <c r="T21" s="95"/>
      <c r="U21" s="95"/>
      <c r="V21" s="95"/>
    </row>
    <row r="22" spans="1:22" s="120" customFormat="1" ht="22.8">
      <c r="A22" s="121" t="s">
        <v>83</v>
      </c>
      <c r="B22" s="109">
        <v>14</v>
      </c>
      <c r="C22" s="110">
        <f>[6]Konsolide!$F$47</f>
        <v>1547388</v>
      </c>
      <c r="D22" s="110">
        <f>[6]Konsolide!$G$47</f>
        <v>97101</v>
      </c>
      <c r="E22" s="110">
        <f>[7]Sheet1!$F$47</f>
        <v>34428</v>
      </c>
      <c r="F22" s="110">
        <f>[7]Sheet1!$G$47</f>
        <v>960</v>
      </c>
      <c r="G22" s="4"/>
      <c r="H22" s="4"/>
      <c r="I22" s="107"/>
      <c r="J22" s="23"/>
      <c r="K22" s="23"/>
      <c r="L22" s="23"/>
      <c r="M22" s="23"/>
      <c r="N22" s="23"/>
      <c r="O22" s="23"/>
      <c r="P22" s="95"/>
      <c r="Q22" s="95"/>
      <c r="R22" s="95"/>
      <c r="S22" s="95"/>
      <c r="T22" s="95"/>
      <c r="U22" s="95"/>
      <c r="V22" s="95"/>
    </row>
    <row r="23" spans="1:22" s="120" customFormat="1" ht="13.2">
      <c r="A23" s="119"/>
      <c r="B23" s="115"/>
      <c r="D23" s="122"/>
      <c r="G23" s="4" t="s">
        <v>136</v>
      </c>
      <c r="H23" s="4" t="s">
        <v>136</v>
      </c>
      <c r="O23" s="23"/>
      <c r="P23" s="95"/>
      <c r="Q23" s="95"/>
      <c r="R23" s="95"/>
      <c r="S23" s="95"/>
      <c r="T23" s="95"/>
      <c r="U23" s="95"/>
      <c r="V23" s="95"/>
    </row>
    <row r="24" spans="1:22" s="95" customFormat="1" ht="13.2">
      <c r="A24" s="105" t="s">
        <v>37</v>
      </c>
      <c r="B24" s="50"/>
      <c r="C24" s="123">
        <f>+SUM(C10:C22)</f>
        <v>-988992.7009650059</v>
      </c>
      <c r="D24" s="123">
        <f>+SUM(D10:D22)</f>
        <v>200838</v>
      </c>
      <c r="E24" s="123">
        <f>+SUM(E10:E22)</f>
        <v>-269710</v>
      </c>
      <c r="F24" s="123">
        <f>+SUM(F10:F22)</f>
        <v>154380</v>
      </c>
      <c r="G24" s="4">
        <f>+C24-'[12]Comprehensive Income Statement'!$C$24</f>
        <v>0</v>
      </c>
      <c r="H24" s="4">
        <f>+D24-'[12]Comprehensive Income Statement'!$D$24</f>
        <v>0</v>
      </c>
      <c r="I24" s="107"/>
      <c r="J24" s="23"/>
      <c r="K24" s="108"/>
      <c r="L24" s="108"/>
      <c r="M24" s="108"/>
      <c r="N24" s="108"/>
      <c r="O24" s="23"/>
    </row>
    <row r="25" spans="1:22" s="95" customFormat="1" ht="13.2">
      <c r="A25" s="78"/>
      <c r="B25" s="29"/>
      <c r="C25" s="21"/>
      <c r="D25" s="45"/>
      <c r="E25" s="21"/>
      <c r="F25" s="21"/>
      <c r="G25" s="4"/>
      <c r="H25" s="4"/>
      <c r="I25" s="111"/>
      <c r="J25" s="23"/>
      <c r="K25" s="23"/>
      <c r="L25" s="23"/>
      <c r="M25" s="23"/>
      <c r="N25" s="23"/>
      <c r="O25" s="23"/>
    </row>
    <row r="26" spans="1:22" s="95" customFormat="1" ht="18.75" customHeight="1" thickBot="1">
      <c r="A26" s="124" t="s">
        <v>21</v>
      </c>
      <c r="B26" s="125"/>
      <c r="C26" s="126">
        <f>+C5+C24</f>
        <v>24104854.299034994</v>
      </c>
      <c r="D26" s="126">
        <f>+D5+D24</f>
        <v>13215098</v>
      </c>
      <c r="E26" s="126">
        <f>+E5+E24</f>
        <v>10052461</v>
      </c>
      <c r="F26" s="126">
        <f>+F5+F24</f>
        <v>3970570</v>
      </c>
      <c r="G26" s="4">
        <f>+C26-'[12]Comprehensive Income Statement'!$C$26</f>
        <v>0</v>
      </c>
      <c r="H26" s="4">
        <f>+D26-'[12]Comprehensive Income Statement'!$D$26</f>
        <v>0</v>
      </c>
      <c r="I26" s="107"/>
      <c r="J26" s="23"/>
      <c r="K26" s="108"/>
      <c r="L26" s="108"/>
      <c r="M26" s="108"/>
      <c r="N26" s="108"/>
      <c r="O26" s="23"/>
    </row>
    <row r="27" spans="1:22" s="95" customFormat="1">
      <c r="A27" s="127"/>
      <c r="B27" s="128"/>
      <c r="C27" s="128"/>
      <c r="D27" s="129"/>
      <c r="E27" s="130"/>
      <c r="F27" s="128"/>
      <c r="G27" s="4"/>
      <c r="H27" s="4"/>
    </row>
    <row r="28" spans="1:22" s="95" customFormat="1" ht="13.2">
      <c r="A28" s="131"/>
      <c r="B28" s="132"/>
      <c r="C28" s="132"/>
      <c r="D28" s="133"/>
      <c r="E28" s="134"/>
      <c r="F28" s="132"/>
      <c r="G28" s="4"/>
      <c r="H28" s="4"/>
      <c r="O28" s="23"/>
    </row>
    <row r="29" spans="1:22" s="95" customFormat="1" ht="13.2">
      <c r="B29" s="113"/>
      <c r="C29" s="113"/>
      <c r="D29" s="113"/>
      <c r="E29" s="114"/>
      <c r="F29" s="113"/>
      <c r="G29" s="4"/>
      <c r="H29" s="4"/>
      <c r="O29" s="23"/>
    </row>
    <row r="30" spans="1:22" s="95" customFormat="1" ht="13.2">
      <c r="B30" s="113"/>
      <c r="C30" s="113"/>
      <c r="D30" s="135"/>
      <c r="E30" s="114"/>
      <c r="F30" s="113"/>
      <c r="G30" s="4"/>
      <c r="H30" s="4"/>
      <c r="O30" s="23"/>
    </row>
    <row r="31" spans="1:22" s="95" customFormat="1" ht="13.2">
      <c r="B31" s="113"/>
      <c r="C31" s="113"/>
      <c r="D31" s="135"/>
      <c r="E31" s="114"/>
      <c r="F31" s="113"/>
      <c r="G31" s="4"/>
      <c r="H31" s="4"/>
      <c r="O31" s="23"/>
    </row>
    <row r="32" spans="1:22" s="95" customFormat="1">
      <c r="B32" s="113"/>
      <c r="C32" s="113"/>
      <c r="D32" s="135"/>
      <c r="E32" s="114"/>
      <c r="F32" s="113"/>
      <c r="G32" s="4"/>
      <c r="H32" s="4"/>
    </row>
    <row r="33" spans="2:8" s="95" customFormat="1">
      <c r="B33" s="113"/>
      <c r="C33" s="113"/>
      <c r="D33" s="135"/>
      <c r="E33" s="114"/>
      <c r="F33" s="113"/>
      <c r="G33" s="4"/>
      <c r="H33" s="4"/>
    </row>
    <row r="34" spans="2:8" s="95" customFormat="1">
      <c r="B34" s="113"/>
      <c r="C34" s="113"/>
      <c r="D34" s="135"/>
      <c r="E34" s="114"/>
      <c r="F34" s="113"/>
      <c r="G34" s="4"/>
      <c r="H34" s="4"/>
    </row>
    <row r="36" spans="2:8" s="95" customFormat="1">
      <c r="B36" s="113"/>
      <c r="C36" s="113"/>
      <c r="D36" s="135"/>
      <c r="E36" s="114"/>
      <c r="F36" s="113"/>
      <c r="G36" s="4"/>
      <c r="H36" s="4"/>
    </row>
    <row r="37" spans="2:8" s="95" customFormat="1">
      <c r="B37" s="113"/>
      <c r="C37" s="113"/>
      <c r="D37" s="135"/>
      <c r="E37" s="114"/>
      <c r="F37" s="113"/>
      <c r="G37" s="4"/>
      <c r="H37" s="4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AL39"/>
  <sheetViews>
    <sheetView showGridLines="0" tabSelected="1" view="pageBreakPreview" topLeftCell="A3" zoomScale="85" zoomScaleNormal="85" zoomScaleSheetLayoutView="85" workbookViewId="0">
      <selection activeCell="H30" sqref="H30"/>
    </sheetView>
  </sheetViews>
  <sheetFormatPr defaultColWidth="9.109375" defaultRowHeight="12"/>
  <cols>
    <col min="1" max="1" width="36.109375" style="11" customWidth="1"/>
    <col min="2" max="2" width="12" style="11" customWidth="1"/>
    <col min="3" max="3" width="10.88671875" style="11" customWidth="1"/>
    <col min="4" max="4" width="12" style="11" customWidth="1"/>
    <col min="5" max="5" width="25.88671875" style="11" customWidth="1"/>
    <col min="6" max="6" width="1.5546875" style="11" customWidth="1"/>
    <col min="7" max="7" width="19.44140625" style="11" customWidth="1"/>
    <col min="8" max="13" width="18" style="11" customWidth="1"/>
    <col min="14" max="14" width="14.5546875" style="57" customWidth="1"/>
    <col min="15" max="16384" width="9.109375" style="11"/>
  </cols>
  <sheetData>
    <row r="1" spans="1:38" ht="30.75" customHeight="1">
      <c r="A1" s="10" t="s">
        <v>184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38" ht="65.25" customHeight="1">
      <c r="A2" s="58"/>
      <c r="E2" s="59" t="s">
        <v>142</v>
      </c>
      <c r="F2" s="60"/>
      <c r="G2" s="61" t="s">
        <v>161</v>
      </c>
      <c r="H2" s="61"/>
      <c r="I2" s="61"/>
      <c r="K2" s="62" t="s">
        <v>54</v>
      </c>
      <c r="L2" s="62"/>
    </row>
    <row r="3" spans="1:38" s="13" customFormat="1" ht="84">
      <c r="A3" s="14" t="s">
        <v>120</v>
      </c>
      <c r="B3" s="63" t="s">
        <v>35</v>
      </c>
      <c r="C3" s="63" t="s">
        <v>168</v>
      </c>
      <c r="D3" s="63" t="s">
        <v>169</v>
      </c>
      <c r="E3" s="63" t="s">
        <v>123</v>
      </c>
      <c r="F3" s="63"/>
      <c r="G3" s="63" t="s">
        <v>135</v>
      </c>
      <c r="H3" s="63" t="s">
        <v>151</v>
      </c>
      <c r="I3" s="63" t="s">
        <v>162</v>
      </c>
      <c r="J3" s="63" t="s">
        <v>72</v>
      </c>
      <c r="K3" s="63" t="s">
        <v>62</v>
      </c>
      <c r="L3" s="63" t="s">
        <v>122</v>
      </c>
      <c r="M3" s="63" t="s">
        <v>36</v>
      </c>
      <c r="N3" s="6" t="s">
        <v>136</v>
      </c>
      <c r="P3" s="64"/>
    </row>
    <row r="4" spans="1:38" ht="23.25" customHeight="1">
      <c r="A4" s="65" t="s">
        <v>166</v>
      </c>
      <c r="B4" s="66">
        <f>'[8]Özs. Hareket Tab kons'!$C$7</f>
        <v>350910</v>
      </c>
      <c r="C4" s="66">
        <f>'[8]Özs. Hareket Tab kons'!$D$7</f>
        <v>27920</v>
      </c>
      <c r="D4" s="66">
        <f>'[8]Özs. Hareket Tab kons'!$E$7</f>
        <v>8</v>
      </c>
      <c r="E4" s="67">
        <f>'[8]Özs. Hareket Tab kons'!$I$7</f>
        <v>-125723</v>
      </c>
      <c r="F4" s="66"/>
      <c r="G4" s="66">
        <f>'[8]Özs. Hareket Tab kons'!$F$7</f>
        <v>46489</v>
      </c>
      <c r="H4" s="67">
        <f>'[8]Özs. Hareket Tab kons'!$G$7</f>
        <v>-3191233</v>
      </c>
      <c r="I4" s="67">
        <f>'[8]Özs. Hareket Tab kons'!$H$7</f>
        <v>0</v>
      </c>
      <c r="J4" s="66">
        <f>'[8]Özs. Hareket Tab kons'!$J$7</f>
        <v>766316</v>
      </c>
      <c r="K4" s="66">
        <f>'[8]Özs. Hareket Tab kons'!$K$7</f>
        <v>3472846</v>
      </c>
      <c r="L4" s="66">
        <f>'[8]Özs. Hareket Tab kons'!$L$7</f>
        <v>8801005</v>
      </c>
      <c r="M4" s="66">
        <f>'[8]Özs. Hareket Tab kons'!$M$7</f>
        <v>10148538</v>
      </c>
      <c r="N4" s="9">
        <f>+M4-'[12]Changes In Equity'!$M4</f>
        <v>0</v>
      </c>
      <c r="O4" s="7"/>
      <c r="P4" s="68"/>
      <c r="Q4" s="69"/>
      <c r="R4" s="69"/>
      <c r="S4" s="68"/>
      <c r="T4" s="69"/>
      <c r="U4" s="69"/>
      <c r="V4" s="69"/>
      <c r="W4" s="69"/>
      <c r="X4" s="69"/>
      <c r="Y4" s="69"/>
      <c r="Z4" s="69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ht="13.2">
      <c r="A5" s="70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9"/>
      <c r="O5" s="7"/>
      <c r="P5" s="71"/>
      <c r="Q5" s="23"/>
      <c r="R5" s="23"/>
      <c r="S5" s="23"/>
      <c r="T5" s="23"/>
      <c r="U5" s="23"/>
      <c r="V5" s="23"/>
      <c r="W5" s="23"/>
      <c r="X5" s="23"/>
      <c r="Y5" s="23"/>
      <c r="Z5" s="23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8">
      <c r="A6" s="70" t="s">
        <v>79</v>
      </c>
      <c r="B6" s="72">
        <f>'[8]Özs. Hareket Tab kons'!$C$9</f>
        <v>0</v>
      </c>
      <c r="C6" s="72">
        <f>'[8]Özs. Hareket Tab kons'!$D$9</f>
        <v>0</v>
      </c>
      <c r="D6" s="72">
        <f>'[8]Özs. Hareket Tab kons'!$E$9</f>
        <v>0</v>
      </c>
      <c r="E6" s="72">
        <f>'[8]Özs. Hareket Tab kons'!$I$9</f>
        <v>0</v>
      </c>
      <c r="F6" s="72"/>
      <c r="G6" s="72">
        <f>'[8]Özs. Hareket Tab kons'!$F$9</f>
        <v>0</v>
      </c>
      <c r="H6" s="72">
        <f>'[8]Özs. Hareket Tab kons'!$G$9</f>
        <v>0</v>
      </c>
      <c r="I6" s="72">
        <f>'[8]Özs. Hareket Tab kons'!$H$9</f>
        <v>0</v>
      </c>
      <c r="J6" s="72">
        <f>'[8]Özs. Hareket Tab kons'!$J$9</f>
        <v>0</v>
      </c>
      <c r="K6" s="72">
        <f>'[8]Özs. Hareket Tab kons'!$K$9</f>
        <v>0</v>
      </c>
      <c r="L6" s="72">
        <f>'[8]Özs. Hareket Tab kons'!$L$9</f>
        <v>10322171</v>
      </c>
      <c r="M6" s="72">
        <f>+SUM(B6:L6)</f>
        <v>10322171</v>
      </c>
      <c r="N6" s="9">
        <f>+M6-'[12]Changes In Equity'!$M6</f>
        <v>0</v>
      </c>
      <c r="O6" s="7"/>
      <c r="P6" s="71"/>
      <c r="Q6" s="71"/>
      <c r="R6" s="71"/>
      <c r="S6" s="71"/>
      <c r="T6" s="71"/>
      <c r="U6" s="71"/>
      <c r="V6" s="71"/>
      <c r="W6" s="71"/>
      <c r="X6" s="71"/>
      <c r="Y6" s="73"/>
      <c r="Z6" s="73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8">
      <c r="A7" s="46" t="s">
        <v>37</v>
      </c>
      <c r="B7" s="74">
        <f>'[8]Özs. Hareket Tab kons'!$C$10</f>
        <v>0</v>
      </c>
      <c r="C7" s="74">
        <f>'[8]Özs. Hareket Tab kons'!$D$10</f>
        <v>0</v>
      </c>
      <c r="D7" s="74">
        <f>'[8]Özs. Hareket Tab kons'!$E$10</f>
        <v>0</v>
      </c>
      <c r="E7" s="74">
        <f>'[8]Özs. Hareket Tab kons'!$I$10</f>
        <v>-139807</v>
      </c>
      <c r="F7" s="74"/>
      <c r="G7" s="74">
        <f>'[8]Özs. Hareket Tab kons'!$F$10</f>
        <v>27889</v>
      </c>
      <c r="H7" s="74">
        <f>'[8]Özs. Hareket Tab kons'!$G$10</f>
        <v>-388041</v>
      </c>
      <c r="I7" s="74">
        <f>'[8]Özs. Hareket Tab kons'!$H$10</f>
        <v>230249</v>
      </c>
      <c r="J7" s="74">
        <f>'[8]Özs. Hareket Tab kons'!$J$10</f>
        <v>0</v>
      </c>
      <c r="K7" s="74">
        <f>'[8]Özs. Hareket Tab kons'!$K$10</f>
        <v>0</v>
      </c>
      <c r="L7" s="74">
        <f>+'[9]2015 Özs. Hareket Tab'!K10</f>
        <v>0</v>
      </c>
      <c r="M7" s="74">
        <f>+SUM(B7:L7)</f>
        <v>-269710</v>
      </c>
      <c r="N7" s="9">
        <f>+M7-'[12]Changes In Equity'!$M7</f>
        <v>0</v>
      </c>
      <c r="O7" s="7"/>
      <c r="P7" s="71"/>
      <c r="Q7" s="71"/>
      <c r="R7" s="71"/>
      <c r="S7" s="71"/>
      <c r="T7" s="73"/>
      <c r="U7" s="73"/>
      <c r="V7" s="73"/>
      <c r="W7" s="71"/>
      <c r="X7" s="71"/>
      <c r="Y7" s="71"/>
      <c r="Z7" s="73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8">
      <c r="A8" s="70" t="s">
        <v>21</v>
      </c>
      <c r="B8" s="72">
        <f>+SUM(B6:B7)</f>
        <v>0</v>
      </c>
      <c r="C8" s="72">
        <f t="shared" ref="C8:L8" si="0">+SUM(C6:C7)</f>
        <v>0</v>
      </c>
      <c r="D8" s="72">
        <f t="shared" si="0"/>
        <v>0</v>
      </c>
      <c r="E8" s="72">
        <f t="shared" si="0"/>
        <v>-139807</v>
      </c>
      <c r="F8" s="72">
        <f t="shared" si="0"/>
        <v>0</v>
      </c>
      <c r="G8" s="72">
        <f>+SUM(G6:G7)</f>
        <v>27889</v>
      </c>
      <c r="H8" s="72">
        <f t="shared" si="0"/>
        <v>-388041</v>
      </c>
      <c r="I8" s="72">
        <f t="shared" si="0"/>
        <v>230249</v>
      </c>
      <c r="J8" s="72">
        <f t="shared" si="0"/>
        <v>0</v>
      </c>
      <c r="K8" s="72">
        <f t="shared" si="0"/>
        <v>0</v>
      </c>
      <c r="L8" s="72">
        <f t="shared" si="0"/>
        <v>10322171</v>
      </c>
      <c r="M8" s="72">
        <f>+SUM(B8:L8)</f>
        <v>10052461</v>
      </c>
      <c r="N8" s="9">
        <f>+M8-'[12]Changes In Equity'!$M8</f>
        <v>0</v>
      </c>
      <c r="O8" s="7"/>
      <c r="P8" s="75"/>
      <c r="Q8" s="71"/>
      <c r="R8" s="71"/>
      <c r="S8" s="71"/>
      <c r="T8" s="73"/>
      <c r="U8" s="73"/>
      <c r="V8" s="73"/>
      <c r="W8" s="71"/>
      <c r="X8" s="71"/>
      <c r="Y8" s="73"/>
      <c r="Z8" s="73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8">
      <c r="A9" s="70" t="s">
        <v>23</v>
      </c>
      <c r="B9" s="72">
        <f>'[8]Özs. Hareket Tab kons'!$C$14</f>
        <v>0</v>
      </c>
      <c r="C9" s="72">
        <f>'[8]Özs. Hareket Tab kons'!$D$14</f>
        <v>0</v>
      </c>
      <c r="D9" s="72">
        <f>'[8]Özs. Hareket Tab kons'!$E$14</f>
        <v>0</v>
      </c>
      <c r="E9" s="72">
        <f>'[8]Özs. Hareket Tab kons'!$I$14</f>
        <v>0</v>
      </c>
      <c r="F9" s="72"/>
      <c r="G9" s="72">
        <f>'[8]Özs. Hareket Tab kons'!$F$14</f>
        <v>0</v>
      </c>
      <c r="H9" s="72">
        <f>'[8]Özs. Hareket Tab kons'!$G$14</f>
        <v>0</v>
      </c>
      <c r="I9" s="72">
        <f>'[8]Özs. Hareket Tab kons'!$H$14</f>
        <v>0</v>
      </c>
      <c r="J9" s="72">
        <f>'[8]Özs. Hareket Tab kons'!$J$14</f>
        <v>454428</v>
      </c>
      <c r="K9" s="72">
        <f>'[8]Özs. Hareket Tab kons'!$K$14</f>
        <v>8346577</v>
      </c>
      <c r="L9" s="72">
        <f>'[8]Özs. Hareket Tab kons'!$L$14</f>
        <v>-8801005</v>
      </c>
      <c r="M9" s="72">
        <v>0</v>
      </c>
      <c r="N9" s="9">
        <f>+M9-'[12]Changes In Equity'!$M9</f>
        <v>0</v>
      </c>
      <c r="O9" s="7"/>
      <c r="P9" s="71"/>
      <c r="Q9" s="71"/>
      <c r="R9" s="71"/>
      <c r="S9" s="71"/>
      <c r="T9" s="71"/>
      <c r="U9" s="71"/>
      <c r="V9" s="71"/>
      <c r="W9" s="73"/>
      <c r="X9" s="73"/>
      <c r="Y9" s="73"/>
      <c r="Z9" s="71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8">
      <c r="A10" s="70" t="s">
        <v>187</v>
      </c>
      <c r="B10" s="72">
        <f>'[8]Özs. Hareket Tab kons'!$C$15</f>
        <v>0</v>
      </c>
      <c r="C10" s="72">
        <f>'[8]Özs. Hareket Tab kons'!$D$15</f>
        <v>0</v>
      </c>
      <c r="D10" s="72">
        <f>'[8]Özs. Hareket Tab kons'!$E$15</f>
        <v>0</v>
      </c>
      <c r="E10" s="72">
        <f>'[8]Özs. Hareket Tab kons'!$I$15</f>
        <v>0</v>
      </c>
      <c r="F10" s="72"/>
      <c r="G10" s="72">
        <f>'[8]Özs. Hareket Tab kons'!$F$15</f>
        <v>0</v>
      </c>
      <c r="H10" s="72">
        <f>'[8]Özs. Hareket Tab kons'!$G$15</f>
        <v>0</v>
      </c>
      <c r="I10" s="72">
        <f>'[8]Özs. Hareket Tab kons'!$H$15</f>
        <v>0</v>
      </c>
      <c r="J10" s="72">
        <f>'[8]Özs. Hareket Tab kons'!$J$15</f>
        <v>0</v>
      </c>
      <c r="K10" s="72">
        <f>'[8]Özs. Hareket Tab kons'!$K$15</f>
        <v>-4561830</v>
      </c>
      <c r="L10" s="72">
        <f>'[8]Özs. Hareket Tab kons'!$L$15</f>
        <v>0</v>
      </c>
      <c r="M10" s="72">
        <f>+SUM(B10:L10)</f>
        <v>-4561830</v>
      </c>
      <c r="N10" s="9">
        <f>+M10-'[12]Changes In Equity'!$M$10</f>
        <v>0</v>
      </c>
      <c r="O10" s="7"/>
      <c r="P10" s="71"/>
      <c r="Q10" s="71"/>
      <c r="R10" s="71"/>
      <c r="S10" s="71"/>
      <c r="T10" s="71"/>
      <c r="U10" s="71"/>
      <c r="V10" s="71"/>
      <c r="W10" s="71"/>
      <c r="X10" s="73"/>
      <c r="Y10" s="71"/>
      <c r="Z10" s="73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8" ht="23.25" customHeight="1">
      <c r="A11" s="65" t="s">
        <v>185</v>
      </c>
      <c r="B11" s="66">
        <f>B8+B9+B10+B4</f>
        <v>350910</v>
      </c>
      <c r="C11" s="66">
        <f>C8+C9+C10+C4</f>
        <v>27920</v>
      </c>
      <c r="D11" s="66">
        <f>D8+D9+D10+D4</f>
        <v>8</v>
      </c>
      <c r="E11" s="67">
        <f t="shared" ref="E11:M11" si="1">E8+E9+E10+E4</f>
        <v>-265530</v>
      </c>
      <c r="F11" s="76"/>
      <c r="G11" s="66">
        <f>G8+G9+G10+G4</f>
        <v>74378</v>
      </c>
      <c r="H11" s="67">
        <f t="shared" si="1"/>
        <v>-3579274</v>
      </c>
      <c r="I11" s="77">
        <f t="shared" si="1"/>
        <v>230249</v>
      </c>
      <c r="J11" s="66">
        <f t="shared" si="1"/>
        <v>1220744</v>
      </c>
      <c r="K11" s="66">
        <f t="shared" si="1"/>
        <v>7257593</v>
      </c>
      <c r="L11" s="66">
        <f t="shared" si="1"/>
        <v>10322171</v>
      </c>
      <c r="M11" s="66">
        <f t="shared" si="1"/>
        <v>15639169</v>
      </c>
      <c r="N11" s="9">
        <f>+M11-'[12]Changes In Equity'!$M$11</f>
        <v>0</v>
      </c>
      <c r="O11" s="7"/>
      <c r="P11" s="75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8" ht="24" customHeight="1">
      <c r="A12" s="78"/>
      <c r="B12" s="79"/>
      <c r="C12" s="79"/>
      <c r="D12" s="79"/>
      <c r="E12" s="26"/>
      <c r="F12" s="26"/>
      <c r="G12" s="79"/>
      <c r="H12" s="26"/>
      <c r="I12" s="26"/>
      <c r="J12" s="26"/>
      <c r="K12" s="26"/>
      <c r="L12" s="26"/>
      <c r="M12" s="26"/>
      <c r="N12" s="9"/>
      <c r="O12" s="7"/>
      <c r="P12" s="68"/>
      <c r="Q12" s="69"/>
      <c r="R12" s="69"/>
      <c r="S12" s="68"/>
      <c r="T12" s="69"/>
      <c r="U12" s="69"/>
      <c r="V12" s="69"/>
      <c r="W12" s="69"/>
      <c r="X12" s="69"/>
      <c r="Y12" s="69"/>
      <c r="Z12" s="69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8" ht="23.25" customHeight="1">
      <c r="A13" s="80" t="s">
        <v>167</v>
      </c>
      <c r="B13" s="81">
        <f>'[8]Özs. Hareket Tab kons'!$C$19</f>
        <v>350910</v>
      </c>
      <c r="C13" s="81">
        <f>'[8]Özs. Hareket Tab kons'!$D$19</f>
        <v>27920</v>
      </c>
      <c r="D13" s="81">
        <f>'[8]Özs. Hareket Tab kons'!$E$19</f>
        <v>8</v>
      </c>
      <c r="E13" s="82">
        <f>'[8]Özs. Hareket Tab kons'!$I$19</f>
        <v>-1000033</v>
      </c>
      <c r="F13" s="82"/>
      <c r="G13" s="81">
        <f>'[8]Özs. Hareket Tab kons'!$F$19</f>
        <v>137717</v>
      </c>
      <c r="H13" s="82">
        <f>'[8]Özs. Hareket Tab kons'!$G$19</f>
        <v>-4881384</v>
      </c>
      <c r="I13" s="82">
        <f>'[8]Özs. Hareket Tab kons'!$H$19</f>
        <v>1674943</v>
      </c>
      <c r="J13" s="82">
        <f>'[8]Özs. Hareket Tab kons'!$J$19</f>
        <v>1420763</v>
      </c>
      <c r="K13" s="82">
        <f>'[8]Özs. Hareket Tab kons'!$K$19</f>
        <v>5057387</v>
      </c>
      <c r="L13" s="82">
        <f>'[8]Özs. Hareket Tab kons'!$L$19</f>
        <v>18613943</v>
      </c>
      <c r="M13" s="82">
        <f>'[8]Özs. Hareket Tab kons'!$M$19</f>
        <v>21402174</v>
      </c>
      <c r="N13" s="9">
        <f>+M13-'[12]Changes In Equity'!$M$13</f>
        <v>0</v>
      </c>
      <c r="O13" s="7"/>
      <c r="P13" s="75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</row>
    <row r="14" spans="1:38" ht="12.75" customHeight="1">
      <c r="A14" s="83"/>
      <c r="B14" s="84"/>
      <c r="C14" s="84"/>
      <c r="D14" s="84"/>
      <c r="E14" s="85"/>
      <c r="F14" s="85"/>
      <c r="G14" s="84"/>
      <c r="H14" s="85"/>
      <c r="I14" s="85"/>
      <c r="J14" s="85"/>
      <c r="K14" s="85"/>
      <c r="L14" s="85"/>
      <c r="M14" s="85"/>
      <c r="N14" s="9"/>
      <c r="O14" s="7"/>
      <c r="P14" s="75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</row>
    <row r="15" spans="1:38" ht="13.2">
      <c r="A15" s="70" t="s">
        <v>79</v>
      </c>
      <c r="B15" s="72">
        <f>'[8]Özs. Hareket Tab kons'!$C$21</f>
        <v>0</v>
      </c>
      <c r="C15" s="72">
        <f>'[8]Özs. Hareket Tab kons'!$D$21</f>
        <v>0</v>
      </c>
      <c r="D15" s="72">
        <f>'[8]Özs. Hareket Tab kons'!$E$21</f>
        <v>0</v>
      </c>
      <c r="E15" s="72">
        <f>'[8]Özs. Hareket Tab kons'!$I$21</f>
        <v>0</v>
      </c>
      <c r="F15" s="72"/>
      <c r="G15" s="72">
        <f>'[8]Özs. Hareket Tab kons'!$F$21</f>
        <v>0</v>
      </c>
      <c r="H15" s="72">
        <f>'[8]Özs. Hareket Tab kons'!$G$21</f>
        <v>0</v>
      </c>
      <c r="I15" s="72">
        <f>'[8]Özs. Hareket Tab kons'!$H$21</f>
        <v>0</v>
      </c>
      <c r="J15" s="72">
        <f>'[8]Özs. Hareket Tab kons'!$J$21</f>
        <v>0</v>
      </c>
      <c r="K15" s="72">
        <f>'[8]Özs. Hareket Tab kons'!$K$21</f>
        <v>0</v>
      </c>
      <c r="L15" s="72">
        <f>'[8]Özs. Hareket Tab kons'!$L$21</f>
        <v>25093847</v>
      </c>
      <c r="M15" s="72">
        <f>+SUM(B15:L15)</f>
        <v>25093847</v>
      </c>
      <c r="N15" s="9">
        <f>+M15-'[12]Changes In Equity'!$M15</f>
        <v>0</v>
      </c>
      <c r="O15" s="7"/>
      <c r="P15" s="68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8">
      <c r="A16" s="46" t="s">
        <v>37</v>
      </c>
      <c r="B16" s="74">
        <f>'[8]Özs. Hareket Tab kons'!$C$22</f>
        <v>0</v>
      </c>
      <c r="C16" s="74">
        <f>'[8]Özs. Hareket Tab kons'!$D$22</f>
        <v>0</v>
      </c>
      <c r="D16" s="74">
        <f>'[8]Özs. Hareket Tab kons'!$E$22</f>
        <v>0</v>
      </c>
      <c r="E16" s="74">
        <f>'[8]Özs. Hareket Tab kons'!$I$22</f>
        <v>-35511</v>
      </c>
      <c r="F16" s="74"/>
      <c r="G16" s="74">
        <f>'[8]Özs. Hareket Tab kons'!$F$22</f>
        <v>101889</v>
      </c>
      <c r="H16" s="74">
        <f>'[8]Özs. Hareket Tab kons'!$G$22</f>
        <v>-6478826</v>
      </c>
      <c r="I16" s="74">
        <f>'[8]Özs. Hareket Tab kons'!$H$22</f>
        <v>5423455.2990349941</v>
      </c>
      <c r="J16" s="74">
        <f>'[8]Özs. Hareket Tab kons'!$J$22</f>
        <v>0</v>
      </c>
      <c r="K16" s="74">
        <f>'[8]Özs. Hareket Tab kons'!$K$22</f>
        <v>0</v>
      </c>
      <c r="L16" s="74">
        <f>'[8]Özs. Hareket Tab kons'!$L$22</f>
        <v>0</v>
      </c>
      <c r="M16" s="74">
        <f>+SUM(B16:L16)</f>
        <v>-988992.7009650059</v>
      </c>
      <c r="N16" s="9">
        <f>+M16-'[12]Changes In Equity'!$M16</f>
        <v>0</v>
      </c>
      <c r="O16" s="7"/>
      <c r="P16" s="68"/>
      <c r="Q16" s="69"/>
      <c r="R16" s="69"/>
      <c r="S16" s="68"/>
      <c r="T16" s="69"/>
      <c r="U16" s="69"/>
      <c r="V16" s="69"/>
      <c r="W16" s="69"/>
      <c r="X16" s="69"/>
      <c r="Y16" s="69"/>
      <c r="Z16" s="69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ht="13.2">
      <c r="A17" s="70" t="s">
        <v>21</v>
      </c>
      <c r="B17" s="72">
        <f>+SUM(B15:B16)</f>
        <v>0</v>
      </c>
      <c r="C17" s="72">
        <f t="shared" ref="C17:L17" si="2">+SUM(C15:C16)</f>
        <v>0</v>
      </c>
      <c r="D17" s="72">
        <f t="shared" si="2"/>
        <v>0</v>
      </c>
      <c r="E17" s="72">
        <f t="shared" si="2"/>
        <v>-35511</v>
      </c>
      <c r="F17" s="72">
        <f t="shared" si="2"/>
        <v>0</v>
      </c>
      <c r="G17" s="72">
        <f>+SUM(G15:G16)</f>
        <v>101889</v>
      </c>
      <c r="H17" s="72">
        <f t="shared" si="2"/>
        <v>-6478826</v>
      </c>
      <c r="I17" s="72">
        <f t="shared" si="2"/>
        <v>5423455.2990349941</v>
      </c>
      <c r="J17" s="72">
        <f t="shared" si="2"/>
        <v>0</v>
      </c>
      <c r="K17" s="72">
        <f t="shared" si="2"/>
        <v>0</v>
      </c>
      <c r="L17" s="72">
        <f t="shared" si="2"/>
        <v>25093847</v>
      </c>
      <c r="M17" s="72">
        <f>+SUM(B17:L17)</f>
        <v>24104854.299034994</v>
      </c>
      <c r="N17" s="9">
        <f>+M17-'[12]Changes In Equity'!$M17</f>
        <v>0</v>
      </c>
      <c r="O17" s="7"/>
      <c r="P17" s="75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7">
      <c r="A18" s="70" t="s">
        <v>23</v>
      </c>
      <c r="B18" s="72">
        <f>'[8]Özs. Hareket Tab kons'!$C$26</f>
        <v>0</v>
      </c>
      <c r="C18" s="72">
        <f>'[8]Özs. Hareket Tab kons'!$D$26</f>
        <v>0</v>
      </c>
      <c r="D18" s="72">
        <f>'[8]Özs. Hareket Tab kons'!$E$26</f>
        <v>0</v>
      </c>
      <c r="E18" s="72">
        <f>'[8]Özs. Hareket Tab kons'!$I$26</f>
        <v>0</v>
      </c>
      <c r="F18" s="72"/>
      <c r="G18" s="72">
        <f>'[8]Özs. Hareket Tab kons'!$F$26</f>
        <v>0</v>
      </c>
      <c r="H18" s="72">
        <f>'[8]Özs. Hareket Tab kons'!$G$26</f>
        <v>0</v>
      </c>
      <c r="I18" s="72">
        <f>'[8]Özs. Hareket Tab kons'!$H$26</f>
        <v>0</v>
      </c>
      <c r="J18" s="72">
        <f>'[8]Özs. Hareket Tab kons'!$J$26</f>
        <v>498292</v>
      </c>
      <c r="K18" s="72">
        <f>'[8]Özs. Hareket Tab kons'!$K$26</f>
        <v>18115651</v>
      </c>
      <c r="L18" s="72">
        <f>'[8]Özs. Hareket Tab kons'!$L$26</f>
        <v>-18613943</v>
      </c>
      <c r="M18" s="72">
        <f>+SUM(B18:L18)</f>
        <v>0</v>
      </c>
      <c r="N18" s="9">
        <f>+M18-'[12]Changes In Equity'!$M18</f>
        <v>0</v>
      </c>
      <c r="O18" s="7"/>
      <c r="P18" s="71"/>
      <c r="Q18" s="71"/>
      <c r="R18" s="71"/>
      <c r="S18" s="71"/>
      <c r="T18" s="71"/>
      <c r="U18" s="71"/>
      <c r="V18" s="71"/>
      <c r="W18" s="71"/>
      <c r="X18" s="71"/>
      <c r="Y18" s="73"/>
      <c r="Z18" s="73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>
      <c r="A19" s="70" t="s">
        <v>187</v>
      </c>
      <c r="B19" s="72">
        <f>'[8]Özs. Hareket Tab kons'!$C$27</f>
        <v>0</v>
      </c>
      <c r="C19" s="72">
        <f>'[8]Özs. Hareket Tab kons'!$D$27</f>
        <v>0</v>
      </c>
      <c r="D19" s="72">
        <f>'[8]Özs. Hareket Tab kons'!$E$27</f>
        <v>0</v>
      </c>
      <c r="E19" s="72">
        <f>'[8]Özs. Hareket Tab kons'!$I$27</f>
        <v>0</v>
      </c>
      <c r="F19" s="72"/>
      <c r="G19" s="72">
        <f>'[8]Özs. Hareket Tab kons'!$F$27</f>
        <v>0</v>
      </c>
      <c r="H19" s="72">
        <f>'[8]Özs. Hareket Tab kons'!$G$27</f>
        <v>0</v>
      </c>
      <c r="I19" s="72">
        <f>'[8]Özs. Hareket Tab kons'!$H$27</f>
        <v>0</v>
      </c>
      <c r="J19" s="72">
        <f>'[8]Özs. Hareket Tab kons'!$J$27</f>
        <v>0</v>
      </c>
      <c r="K19" s="72">
        <f>'[8]Özs. Hareket Tab kons'!$K$27</f>
        <v>-5000468</v>
      </c>
      <c r="L19" s="72">
        <f>'[8]Özs. Hareket Tab kons'!$L$27</f>
        <v>0</v>
      </c>
      <c r="M19" s="72">
        <f>+SUM(B19:L19)</f>
        <v>-5000468</v>
      </c>
      <c r="N19" s="9">
        <f>+M19-'[12]Changes In Equity'!$M19</f>
        <v>0</v>
      </c>
      <c r="O19" s="7"/>
      <c r="P19" s="71"/>
      <c r="Q19" s="71"/>
      <c r="R19" s="71"/>
      <c r="S19" s="71"/>
      <c r="T19" s="73"/>
      <c r="U19" s="73"/>
      <c r="V19" s="73"/>
      <c r="W19" s="71"/>
      <c r="X19" s="71"/>
      <c r="Y19" s="71"/>
      <c r="Z19" s="73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</row>
    <row r="20" spans="1:37" s="88" customFormat="1" ht="23.25" customHeight="1">
      <c r="A20" s="86" t="s">
        <v>186</v>
      </c>
      <c r="B20" s="87">
        <f>+B13+B17+B18+B19</f>
        <v>350910</v>
      </c>
      <c r="C20" s="87">
        <f t="shared" ref="C20:M20" si="3">+C13+C17+C18+C19</f>
        <v>27920</v>
      </c>
      <c r="D20" s="87">
        <f t="shared" si="3"/>
        <v>8</v>
      </c>
      <c r="E20" s="44">
        <f t="shared" si="3"/>
        <v>-1035544</v>
      </c>
      <c r="F20" s="44"/>
      <c r="G20" s="87">
        <f>+G13+G17+G18+G19</f>
        <v>239606</v>
      </c>
      <c r="H20" s="44">
        <f t="shared" si="3"/>
        <v>-11360210</v>
      </c>
      <c r="I20" s="44">
        <f t="shared" si="3"/>
        <v>7098398.2990349941</v>
      </c>
      <c r="J20" s="44">
        <f t="shared" si="3"/>
        <v>1919055</v>
      </c>
      <c r="K20" s="44">
        <f t="shared" si="3"/>
        <v>18172570</v>
      </c>
      <c r="L20" s="44">
        <f t="shared" si="3"/>
        <v>25093847</v>
      </c>
      <c r="M20" s="44">
        <f t="shared" si="3"/>
        <v>40506560.299034998</v>
      </c>
      <c r="N20" s="9">
        <f>+M20-'[12]Changes In Equity'!$M20</f>
        <v>0</v>
      </c>
      <c r="O20" s="7"/>
      <c r="P20" s="75"/>
      <c r="Q20" s="71"/>
      <c r="R20" s="71"/>
      <c r="S20" s="71"/>
      <c r="T20" s="73"/>
      <c r="U20" s="73"/>
      <c r="V20" s="73"/>
      <c r="W20" s="71"/>
      <c r="X20" s="71"/>
      <c r="Y20" s="73"/>
      <c r="Z20" s="73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 spans="1:37">
      <c r="A21" s="89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P21" s="71"/>
      <c r="Q21" s="71"/>
      <c r="R21" s="71"/>
      <c r="S21" s="71"/>
      <c r="T21" s="71"/>
      <c r="U21" s="71"/>
      <c r="V21" s="71"/>
      <c r="W21" s="73"/>
      <c r="X21" s="73"/>
      <c r="Y21" s="73"/>
      <c r="Z21" s="71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>
      <c r="D22" s="91"/>
      <c r="P22" s="71"/>
      <c r="Q22" s="71"/>
      <c r="R22" s="71"/>
      <c r="S22" s="71"/>
      <c r="T22" s="71"/>
      <c r="U22" s="71"/>
      <c r="V22" s="71"/>
      <c r="W22" s="71"/>
      <c r="X22" s="73"/>
      <c r="Y22" s="71"/>
      <c r="Z22" s="73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</row>
    <row r="23" spans="1:37" ht="13.2">
      <c r="B23" s="8">
        <f>+B20-'[12]Changes In Equity'!B$20</f>
        <v>0</v>
      </c>
      <c r="C23" s="8">
        <f>+C20-'[12]Changes In Equity'!C$20</f>
        <v>0</v>
      </c>
      <c r="D23" s="8">
        <f>+D20-'[12]Changes In Equity'!D$20</f>
        <v>0</v>
      </c>
      <c r="E23" s="8">
        <f>E20-'[12]Changes In Equity'!$E$20</f>
        <v>0</v>
      </c>
      <c r="F23" s="8"/>
      <c r="G23" s="8">
        <f>G20-'[12]Changes In Equity'!$G$20</f>
        <v>0</v>
      </c>
      <c r="H23" s="8">
        <f>+H20-'[12]Changes In Equity'!H$20</f>
        <v>0</v>
      </c>
      <c r="I23" s="8"/>
      <c r="J23" s="8">
        <f>+J20-'[12]Changes In Equity'!J$20</f>
        <v>0</v>
      </c>
      <c r="K23" s="8">
        <f>+K20-'[12]Changes In Equity'!K$20</f>
        <v>0</v>
      </c>
      <c r="L23" s="8">
        <f>+L20-'[12]Changes In Equity'!L$20</f>
        <v>0</v>
      </c>
      <c r="M23" s="8">
        <f>+M20-'[12]Changes In Equity'!M$20</f>
        <v>0</v>
      </c>
      <c r="P23" s="71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</row>
    <row r="24" spans="1:37">
      <c r="P24" s="68"/>
      <c r="Q24" s="69"/>
      <c r="R24" s="69"/>
      <c r="S24" s="68"/>
      <c r="T24" s="69"/>
      <c r="U24" s="69"/>
      <c r="V24" s="69"/>
      <c r="W24" s="69"/>
      <c r="X24" s="69"/>
      <c r="Y24" s="69"/>
      <c r="Z24" s="69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>
      <c r="D25" s="91"/>
    </row>
    <row r="26" spans="1:37">
      <c r="D26" s="91"/>
    </row>
    <row r="27" spans="1:37">
      <c r="D27" s="91"/>
    </row>
    <row r="28" spans="1:37">
      <c r="D28" s="91"/>
    </row>
    <row r="29" spans="1:37">
      <c r="D29" s="91"/>
    </row>
    <row r="31" spans="1:37">
      <c r="D31" s="91"/>
    </row>
    <row r="32" spans="1:37">
      <c r="D32" s="91"/>
    </row>
    <row r="36" spans="3:4">
      <c r="D36" s="92"/>
    </row>
    <row r="37" spans="3:4">
      <c r="C37" s="93"/>
      <c r="D37" s="94"/>
    </row>
    <row r="38" spans="3:4">
      <c r="C38" s="93"/>
      <c r="D38" s="94"/>
    </row>
    <row r="39" spans="3:4">
      <c r="C39" s="93"/>
      <c r="D39" s="94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P66"/>
  <sheetViews>
    <sheetView showGridLines="0" tabSelected="1" view="pageBreakPreview" topLeftCell="A46" zoomScaleNormal="85" zoomScaleSheetLayoutView="100" workbookViewId="0">
      <selection activeCell="H30" sqref="H30"/>
    </sheetView>
  </sheetViews>
  <sheetFormatPr defaultRowHeight="12"/>
  <cols>
    <col min="1" max="1" width="64.44140625" style="11" customWidth="1"/>
    <col min="2" max="2" width="10.88671875" style="12" customWidth="1"/>
    <col min="3" max="3" width="21.109375" style="12" customWidth="1"/>
    <col min="4" max="4" width="21.109375" style="56" customWidth="1"/>
    <col min="5" max="5" width="11.44140625" style="1" bestFit="1" customWidth="1"/>
    <col min="6" max="6" width="11.44140625" style="11" bestFit="1" customWidth="1"/>
    <col min="7" max="7" width="56.6640625" style="11" bestFit="1" customWidth="1"/>
    <col min="8" max="10" width="9.109375" style="12"/>
    <col min="11" max="250" width="9.109375" style="11"/>
    <col min="251" max="251" width="46" style="11" customWidth="1"/>
    <col min="252" max="252" width="18.88671875" style="11" customWidth="1"/>
    <col min="253" max="254" width="15" style="11" customWidth="1"/>
    <col min="255" max="506" width="9.109375" style="11"/>
    <col min="507" max="507" width="46" style="11" customWidth="1"/>
    <col min="508" max="508" width="18.88671875" style="11" customWidth="1"/>
    <col min="509" max="510" width="15" style="11" customWidth="1"/>
    <col min="511" max="762" width="9.109375" style="11"/>
    <col min="763" max="763" width="46" style="11" customWidth="1"/>
    <col min="764" max="764" width="18.88671875" style="11" customWidth="1"/>
    <col min="765" max="766" width="15" style="11" customWidth="1"/>
    <col min="767" max="1018" width="9.109375" style="11"/>
    <col min="1019" max="1019" width="46" style="11" customWidth="1"/>
    <col min="1020" max="1020" width="18.88671875" style="11" customWidth="1"/>
    <col min="1021" max="1022" width="15" style="11" customWidth="1"/>
    <col min="1023" max="1274" width="9.109375" style="11"/>
    <col min="1275" max="1275" width="46" style="11" customWidth="1"/>
    <col min="1276" max="1276" width="18.88671875" style="11" customWidth="1"/>
    <col min="1277" max="1278" width="15" style="11" customWidth="1"/>
    <col min="1279" max="1530" width="9.109375" style="11"/>
    <col min="1531" max="1531" width="46" style="11" customWidth="1"/>
    <col min="1532" max="1532" width="18.88671875" style="11" customWidth="1"/>
    <col min="1533" max="1534" width="15" style="11" customWidth="1"/>
    <col min="1535" max="1786" width="9.109375" style="11"/>
    <col min="1787" max="1787" width="46" style="11" customWidth="1"/>
    <col min="1788" max="1788" width="18.88671875" style="11" customWidth="1"/>
    <col min="1789" max="1790" width="15" style="11" customWidth="1"/>
    <col min="1791" max="2042" width="9.109375" style="11"/>
    <col min="2043" max="2043" width="46" style="11" customWidth="1"/>
    <col min="2044" max="2044" width="18.88671875" style="11" customWidth="1"/>
    <col min="2045" max="2046" width="15" style="11" customWidth="1"/>
    <col min="2047" max="2298" width="9.109375" style="11"/>
    <col min="2299" max="2299" width="46" style="11" customWidth="1"/>
    <col min="2300" max="2300" width="18.88671875" style="11" customWidth="1"/>
    <col min="2301" max="2302" width="15" style="11" customWidth="1"/>
    <col min="2303" max="2554" width="9.109375" style="11"/>
    <col min="2555" max="2555" width="46" style="11" customWidth="1"/>
    <col min="2556" max="2556" width="18.88671875" style="11" customWidth="1"/>
    <col min="2557" max="2558" width="15" style="11" customWidth="1"/>
    <col min="2559" max="2810" width="9.109375" style="11"/>
    <col min="2811" max="2811" width="46" style="11" customWidth="1"/>
    <col min="2812" max="2812" width="18.88671875" style="11" customWidth="1"/>
    <col min="2813" max="2814" width="15" style="11" customWidth="1"/>
    <col min="2815" max="3066" width="9.109375" style="11"/>
    <col min="3067" max="3067" width="46" style="11" customWidth="1"/>
    <col min="3068" max="3068" width="18.88671875" style="11" customWidth="1"/>
    <col min="3069" max="3070" width="15" style="11" customWidth="1"/>
    <col min="3071" max="3322" width="9.109375" style="11"/>
    <col min="3323" max="3323" width="46" style="11" customWidth="1"/>
    <col min="3324" max="3324" width="18.88671875" style="11" customWidth="1"/>
    <col min="3325" max="3326" width="15" style="11" customWidth="1"/>
    <col min="3327" max="3578" width="9.109375" style="11"/>
    <col min="3579" max="3579" width="46" style="11" customWidth="1"/>
    <col min="3580" max="3580" width="18.88671875" style="11" customWidth="1"/>
    <col min="3581" max="3582" width="15" style="11" customWidth="1"/>
    <col min="3583" max="3834" width="9.109375" style="11"/>
    <col min="3835" max="3835" width="46" style="11" customWidth="1"/>
    <col min="3836" max="3836" width="18.88671875" style="11" customWidth="1"/>
    <col min="3837" max="3838" width="15" style="11" customWidth="1"/>
    <col min="3839" max="4090" width="9.109375" style="11"/>
    <col min="4091" max="4091" width="46" style="11" customWidth="1"/>
    <col min="4092" max="4092" width="18.88671875" style="11" customWidth="1"/>
    <col min="4093" max="4094" width="15" style="11" customWidth="1"/>
    <col min="4095" max="4346" width="9.109375" style="11"/>
    <col min="4347" max="4347" width="46" style="11" customWidth="1"/>
    <col min="4348" max="4348" width="18.88671875" style="11" customWidth="1"/>
    <col min="4349" max="4350" width="15" style="11" customWidth="1"/>
    <col min="4351" max="4602" width="9.109375" style="11"/>
    <col min="4603" max="4603" width="46" style="11" customWidth="1"/>
    <col min="4604" max="4604" width="18.88671875" style="11" customWidth="1"/>
    <col min="4605" max="4606" width="15" style="11" customWidth="1"/>
    <col min="4607" max="4858" width="9.109375" style="11"/>
    <col min="4859" max="4859" width="46" style="11" customWidth="1"/>
    <col min="4860" max="4860" width="18.88671875" style="11" customWidth="1"/>
    <col min="4861" max="4862" width="15" style="11" customWidth="1"/>
    <col min="4863" max="5114" width="9.109375" style="11"/>
    <col min="5115" max="5115" width="46" style="11" customWidth="1"/>
    <col min="5116" max="5116" width="18.88671875" style="11" customWidth="1"/>
    <col min="5117" max="5118" width="15" style="11" customWidth="1"/>
    <col min="5119" max="5370" width="9.109375" style="11"/>
    <col min="5371" max="5371" width="46" style="11" customWidth="1"/>
    <col min="5372" max="5372" width="18.88671875" style="11" customWidth="1"/>
    <col min="5373" max="5374" width="15" style="11" customWidth="1"/>
    <col min="5375" max="5626" width="9.109375" style="11"/>
    <col min="5627" max="5627" width="46" style="11" customWidth="1"/>
    <col min="5628" max="5628" width="18.88671875" style="11" customWidth="1"/>
    <col min="5629" max="5630" width="15" style="11" customWidth="1"/>
    <col min="5631" max="5882" width="9.109375" style="11"/>
    <col min="5883" max="5883" width="46" style="11" customWidth="1"/>
    <col min="5884" max="5884" width="18.88671875" style="11" customWidth="1"/>
    <col min="5885" max="5886" width="15" style="11" customWidth="1"/>
    <col min="5887" max="6138" width="9.109375" style="11"/>
    <col min="6139" max="6139" width="46" style="11" customWidth="1"/>
    <col min="6140" max="6140" width="18.88671875" style="11" customWidth="1"/>
    <col min="6141" max="6142" width="15" style="11" customWidth="1"/>
    <col min="6143" max="6394" width="9.109375" style="11"/>
    <col min="6395" max="6395" width="46" style="11" customWidth="1"/>
    <col min="6396" max="6396" width="18.88671875" style="11" customWidth="1"/>
    <col min="6397" max="6398" width="15" style="11" customWidth="1"/>
    <col min="6399" max="6650" width="9.109375" style="11"/>
    <col min="6651" max="6651" width="46" style="11" customWidth="1"/>
    <col min="6652" max="6652" width="18.88671875" style="11" customWidth="1"/>
    <col min="6653" max="6654" width="15" style="11" customWidth="1"/>
    <col min="6655" max="6906" width="9.109375" style="11"/>
    <col min="6907" max="6907" width="46" style="11" customWidth="1"/>
    <col min="6908" max="6908" width="18.88671875" style="11" customWidth="1"/>
    <col min="6909" max="6910" width="15" style="11" customWidth="1"/>
    <col min="6911" max="7162" width="9.109375" style="11"/>
    <col min="7163" max="7163" width="46" style="11" customWidth="1"/>
    <col min="7164" max="7164" width="18.88671875" style="11" customWidth="1"/>
    <col min="7165" max="7166" width="15" style="11" customWidth="1"/>
    <col min="7167" max="7418" width="9.109375" style="11"/>
    <col min="7419" max="7419" width="46" style="11" customWidth="1"/>
    <col min="7420" max="7420" width="18.88671875" style="11" customWidth="1"/>
    <col min="7421" max="7422" width="15" style="11" customWidth="1"/>
    <col min="7423" max="7674" width="9.109375" style="11"/>
    <col min="7675" max="7675" width="46" style="11" customWidth="1"/>
    <col min="7676" max="7676" width="18.88671875" style="11" customWidth="1"/>
    <col min="7677" max="7678" width="15" style="11" customWidth="1"/>
    <col min="7679" max="7930" width="9.109375" style="11"/>
    <col min="7931" max="7931" width="46" style="11" customWidth="1"/>
    <col min="7932" max="7932" width="18.88671875" style="11" customWidth="1"/>
    <col min="7933" max="7934" width="15" style="11" customWidth="1"/>
    <col min="7935" max="8186" width="9.109375" style="11"/>
    <col min="8187" max="8187" width="46" style="11" customWidth="1"/>
    <col min="8188" max="8188" width="18.88671875" style="11" customWidth="1"/>
    <col min="8189" max="8190" width="15" style="11" customWidth="1"/>
    <col min="8191" max="8442" width="9.109375" style="11"/>
    <col min="8443" max="8443" width="46" style="11" customWidth="1"/>
    <col min="8444" max="8444" width="18.88671875" style="11" customWidth="1"/>
    <col min="8445" max="8446" width="15" style="11" customWidth="1"/>
    <col min="8447" max="8698" width="9.109375" style="11"/>
    <col min="8699" max="8699" width="46" style="11" customWidth="1"/>
    <col min="8700" max="8700" width="18.88671875" style="11" customWidth="1"/>
    <col min="8701" max="8702" width="15" style="11" customWidth="1"/>
    <col min="8703" max="8954" width="9.109375" style="11"/>
    <col min="8955" max="8955" width="46" style="11" customWidth="1"/>
    <col min="8956" max="8956" width="18.88671875" style="11" customWidth="1"/>
    <col min="8957" max="8958" width="15" style="11" customWidth="1"/>
    <col min="8959" max="9210" width="9.109375" style="11"/>
    <col min="9211" max="9211" width="46" style="11" customWidth="1"/>
    <col min="9212" max="9212" width="18.88671875" style="11" customWidth="1"/>
    <col min="9213" max="9214" width="15" style="11" customWidth="1"/>
    <col min="9215" max="9466" width="9.109375" style="11"/>
    <col min="9467" max="9467" width="46" style="11" customWidth="1"/>
    <col min="9468" max="9468" width="18.88671875" style="11" customWidth="1"/>
    <col min="9469" max="9470" width="15" style="11" customWidth="1"/>
    <col min="9471" max="9722" width="9.109375" style="11"/>
    <col min="9723" max="9723" width="46" style="11" customWidth="1"/>
    <col min="9724" max="9724" width="18.88671875" style="11" customWidth="1"/>
    <col min="9725" max="9726" width="15" style="11" customWidth="1"/>
    <col min="9727" max="9978" width="9.109375" style="11"/>
    <col min="9979" max="9979" width="46" style="11" customWidth="1"/>
    <col min="9980" max="9980" width="18.88671875" style="11" customWidth="1"/>
    <col min="9981" max="9982" width="15" style="11" customWidth="1"/>
    <col min="9983" max="10234" width="9.109375" style="11"/>
    <col min="10235" max="10235" width="46" style="11" customWidth="1"/>
    <col min="10236" max="10236" width="18.88671875" style="11" customWidth="1"/>
    <col min="10237" max="10238" width="15" style="11" customWidth="1"/>
    <col min="10239" max="10490" width="9.109375" style="11"/>
    <col min="10491" max="10491" width="46" style="11" customWidth="1"/>
    <col min="10492" max="10492" width="18.88671875" style="11" customWidth="1"/>
    <col min="10493" max="10494" width="15" style="11" customWidth="1"/>
    <col min="10495" max="10746" width="9.109375" style="11"/>
    <col min="10747" max="10747" width="46" style="11" customWidth="1"/>
    <col min="10748" max="10748" width="18.88671875" style="11" customWidth="1"/>
    <col min="10749" max="10750" width="15" style="11" customWidth="1"/>
    <col min="10751" max="11002" width="9.109375" style="11"/>
    <col min="11003" max="11003" width="46" style="11" customWidth="1"/>
    <col min="11004" max="11004" width="18.88671875" style="11" customWidth="1"/>
    <col min="11005" max="11006" width="15" style="11" customWidth="1"/>
    <col min="11007" max="11258" width="9.109375" style="11"/>
    <col min="11259" max="11259" width="46" style="11" customWidth="1"/>
    <col min="11260" max="11260" width="18.88671875" style="11" customWidth="1"/>
    <col min="11261" max="11262" width="15" style="11" customWidth="1"/>
    <col min="11263" max="11514" width="9.109375" style="11"/>
    <col min="11515" max="11515" width="46" style="11" customWidth="1"/>
    <col min="11516" max="11516" width="18.88671875" style="11" customWidth="1"/>
    <col min="11517" max="11518" width="15" style="11" customWidth="1"/>
    <col min="11519" max="11770" width="9.109375" style="11"/>
    <col min="11771" max="11771" width="46" style="11" customWidth="1"/>
    <col min="11772" max="11772" width="18.88671875" style="11" customWidth="1"/>
    <col min="11773" max="11774" width="15" style="11" customWidth="1"/>
    <col min="11775" max="12026" width="9.109375" style="11"/>
    <col min="12027" max="12027" width="46" style="11" customWidth="1"/>
    <col min="12028" max="12028" width="18.88671875" style="11" customWidth="1"/>
    <col min="12029" max="12030" width="15" style="11" customWidth="1"/>
    <col min="12031" max="12282" width="9.109375" style="11"/>
    <col min="12283" max="12283" width="46" style="11" customWidth="1"/>
    <col min="12284" max="12284" width="18.88671875" style="11" customWidth="1"/>
    <col min="12285" max="12286" width="15" style="11" customWidth="1"/>
    <col min="12287" max="12538" width="9.109375" style="11"/>
    <col min="12539" max="12539" width="46" style="11" customWidth="1"/>
    <col min="12540" max="12540" width="18.88671875" style="11" customWidth="1"/>
    <col min="12541" max="12542" width="15" style="11" customWidth="1"/>
    <col min="12543" max="12794" width="9.109375" style="11"/>
    <col min="12795" max="12795" width="46" style="11" customWidth="1"/>
    <col min="12796" max="12796" width="18.88671875" style="11" customWidth="1"/>
    <col min="12797" max="12798" width="15" style="11" customWidth="1"/>
    <col min="12799" max="13050" width="9.109375" style="11"/>
    <col min="13051" max="13051" width="46" style="11" customWidth="1"/>
    <col min="13052" max="13052" width="18.88671875" style="11" customWidth="1"/>
    <col min="13053" max="13054" width="15" style="11" customWidth="1"/>
    <col min="13055" max="13306" width="9.109375" style="11"/>
    <col min="13307" max="13307" width="46" style="11" customWidth="1"/>
    <col min="13308" max="13308" width="18.88671875" style="11" customWidth="1"/>
    <col min="13309" max="13310" width="15" style="11" customWidth="1"/>
    <col min="13311" max="13562" width="9.109375" style="11"/>
    <col min="13563" max="13563" width="46" style="11" customWidth="1"/>
    <col min="13564" max="13564" width="18.88671875" style="11" customWidth="1"/>
    <col min="13565" max="13566" width="15" style="11" customWidth="1"/>
    <col min="13567" max="13818" width="9.109375" style="11"/>
    <col min="13819" max="13819" width="46" style="11" customWidth="1"/>
    <col min="13820" max="13820" width="18.88671875" style="11" customWidth="1"/>
    <col min="13821" max="13822" width="15" style="11" customWidth="1"/>
    <col min="13823" max="14074" width="9.109375" style="11"/>
    <col min="14075" max="14075" width="46" style="11" customWidth="1"/>
    <col min="14076" max="14076" width="18.88671875" style="11" customWidth="1"/>
    <col min="14077" max="14078" width="15" style="11" customWidth="1"/>
    <col min="14079" max="14330" width="9.109375" style="11"/>
    <col min="14331" max="14331" width="46" style="11" customWidth="1"/>
    <col min="14332" max="14332" width="18.88671875" style="11" customWidth="1"/>
    <col min="14333" max="14334" width="15" style="11" customWidth="1"/>
    <col min="14335" max="14586" width="9.109375" style="11"/>
    <col min="14587" max="14587" width="46" style="11" customWidth="1"/>
    <col min="14588" max="14588" width="18.88671875" style="11" customWidth="1"/>
    <col min="14589" max="14590" width="15" style="11" customWidth="1"/>
    <col min="14591" max="14842" width="9.109375" style="11"/>
    <col min="14843" max="14843" width="46" style="11" customWidth="1"/>
    <col min="14844" max="14844" width="18.88671875" style="11" customWidth="1"/>
    <col min="14845" max="14846" width="15" style="11" customWidth="1"/>
    <col min="14847" max="15098" width="9.109375" style="11"/>
    <col min="15099" max="15099" width="46" style="11" customWidth="1"/>
    <col min="15100" max="15100" width="18.88671875" style="11" customWidth="1"/>
    <col min="15101" max="15102" width="15" style="11" customWidth="1"/>
    <col min="15103" max="15354" width="9.109375" style="11"/>
    <col min="15355" max="15355" width="46" style="11" customWidth="1"/>
    <col min="15356" max="15356" width="18.88671875" style="11" customWidth="1"/>
    <col min="15357" max="15358" width="15" style="11" customWidth="1"/>
    <col min="15359" max="15610" width="9.109375" style="11"/>
    <col min="15611" max="15611" width="46" style="11" customWidth="1"/>
    <col min="15612" max="15612" width="18.88671875" style="11" customWidth="1"/>
    <col min="15613" max="15614" width="15" style="11" customWidth="1"/>
    <col min="15615" max="15866" width="9.109375" style="11"/>
    <col min="15867" max="15867" width="46" style="11" customWidth="1"/>
    <col min="15868" max="15868" width="18.88671875" style="11" customWidth="1"/>
    <col min="15869" max="15870" width="15" style="11" customWidth="1"/>
    <col min="15871" max="16122" width="9.109375" style="11"/>
    <col min="16123" max="16123" width="46" style="11" customWidth="1"/>
    <col min="16124" max="16124" width="18.88671875" style="11" customWidth="1"/>
    <col min="16125" max="16126" width="15" style="11" customWidth="1"/>
    <col min="16127" max="16384" width="9.109375" style="11"/>
  </cols>
  <sheetData>
    <row r="1" spans="1:16" s="11" customFormat="1" ht="27.75" customHeight="1">
      <c r="A1" s="10" t="s">
        <v>190</v>
      </c>
      <c r="B1" s="10"/>
      <c r="C1" s="10"/>
      <c r="D1" s="10"/>
      <c r="E1" s="1"/>
      <c r="H1" s="12"/>
      <c r="I1" s="12"/>
      <c r="J1" s="12"/>
      <c r="K1" s="13"/>
    </row>
    <row r="2" spans="1:16" s="11" customFormat="1" ht="64.5" customHeight="1">
      <c r="A2" s="14" t="s">
        <v>120</v>
      </c>
      <c r="B2" s="15" t="s">
        <v>59</v>
      </c>
      <c r="C2" s="15" t="s">
        <v>188</v>
      </c>
      <c r="D2" s="15" t="s">
        <v>189</v>
      </c>
      <c r="E2" s="1"/>
      <c r="H2" s="12"/>
      <c r="I2" s="12"/>
      <c r="J2" s="12"/>
    </row>
    <row r="3" spans="1:16" s="11" customFormat="1">
      <c r="A3" s="16"/>
      <c r="B3" s="17"/>
      <c r="C3" s="18"/>
      <c r="D3" s="19"/>
      <c r="E3" s="1"/>
      <c r="H3" s="12"/>
      <c r="I3" s="12"/>
      <c r="J3" s="12"/>
    </row>
    <row r="4" spans="1:16" s="11" customFormat="1" ht="13.2">
      <c r="A4" s="20"/>
      <c r="B4" s="21"/>
      <c r="C4" s="21"/>
      <c r="D4" s="21"/>
      <c r="E4" s="1" t="s">
        <v>136</v>
      </c>
      <c r="F4" s="1" t="s">
        <v>136</v>
      </c>
      <c r="G4" s="22"/>
      <c r="H4" s="23"/>
      <c r="I4" s="24"/>
      <c r="J4" s="24"/>
      <c r="K4" s="23"/>
      <c r="L4" s="23"/>
    </row>
    <row r="5" spans="1:16" s="11" customFormat="1" ht="13.2">
      <c r="A5" s="20" t="s">
        <v>127</v>
      </c>
      <c r="B5" s="21"/>
      <c r="C5" s="25">
        <f>+SUM(C33:C39)</f>
        <v>33886556</v>
      </c>
      <c r="D5" s="26">
        <f>+SUM(D33:D39)</f>
        <v>7914371</v>
      </c>
      <c r="E5" s="1">
        <f>+C5-'[12]Statement of Cash Flow'!C5</f>
        <v>0</v>
      </c>
      <c r="F5" s="1">
        <f>+D5-'[12]Statement of Cash Flow'!D5</f>
        <v>0</v>
      </c>
      <c r="G5" s="22"/>
      <c r="H5" s="23"/>
      <c r="I5" s="24"/>
      <c r="J5" s="24"/>
      <c r="K5" s="23"/>
      <c r="L5" s="27"/>
      <c r="M5" s="27"/>
      <c r="N5" s="27"/>
      <c r="O5" s="27"/>
      <c r="P5" s="27"/>
    </row>
    <row r="6" spans="1:16" s="11" customFormat="1" ht="13.2">
      <c r="A6" s="28" t="s">
        <v>79</v>
      </c>
      <c r="B6" s="29"/>
      <c r="C6" s="30">
        <f>+'Özkaynak Değişim Tablosu'!L15</f>
        <v>25093847</v>
      </c>
      <c r="D6" s="31">
        <f>+'Özkaynak Değişim Tablosu'!L11</f>
        <v>10322171</v>
      </c>
      <c r="E6" s="1">
        <f>+C6-'[12]Statement of Cash Flow'!C6</f>
        <v>0</v>
      </c>
      <c r="F6" s="1">
        <f>+D6-'[12]Statement of Cash Flow'!D6</f>
        <v>0</v>
      </c>
      <c r="G6" s="32"/>
      <c r="H6" s="23"/>
      <c r="I6" s="33"/>
      <c r="J6" s="33"/>
      <c r="K6" s="23"/>
      <c r="L6" s="27"/>
      <c r="M6" s="27"/>
      <c r="N6" s="27"/>
      <c r="O6" s="27"/>
    </row>
    <row r="7" spans="1:16" s="11" customFormat="1" ht="13.2">
      <c r="A7" s="20" t="s">
        <v>84</v>
      </c>
      <c r="B7" s="21"/>
      <c r="C7" s="25">
        <f>+SUM(C8:C22)</f>
        <v>13732052</v>
      </c>
      <c r="D7" s="25">
        <f>+SUM(D8:D22)</f>
        <v>6694896</v>
      </c>
      <c r="E7" s="1">
        <f>+C7-'[12]Statement of Cash Flow'!C7</f>
        <v>0</v>
      </c>
      <c r="F7" s="1">
        <f>+D7-'[12]Statement of Cash Flow'!D7</f>
        <v>0</v>
      </c>
      <c r="G7" s="22"/>
      <c r="H7" s="23"/>
      <c r="I7" s="24"/>
      <c r="J7" s="24"/>
      <c r="K7" s="23"/>
      <c r="L7" s="27"/>
      <c r="M7" s="27"/>
      <c r="N7" s="27"/>
      <c r="O7" s="27"/>
    </row>
    <row r="8" spans="1:16" s="11" customFormat="1" ht="13.2">
      <c r="A8" s="28" t="s">
        <v>85</v>
      </c>
      <c r="B8" s="21"/>
      <c r="C8" s="30">
        <f>'[10]KAP''a uygun'!$G10</f>
        <v>2084523</v>
      </c>
      <c r="D8" s="30">
        <f>'[10]KAP''a uygun'!$H10</f>
        <v>1250885</v>
      </c>
      <c r="E8" s="1">
        <f>+C8-'[12]Statement of Cash Flow'!C8</f>
        <v>0</v>
      </c>
      <c r="F8" s="1">
        <f>+D8-'[12]Statement of Cash Flow'!D8</f>
        <v>0</v>
      </c>
      <c r="G8" s="32"/>
      <c r="H8" s="32"/>
      <c r="I8" s="33"/>
      <c r="J8" s="33"/>
      <c r="K8" s="23"/>
      <c r="L8" s="27"/>
      <c r="M8" s="27"/>
      <c r="N8" s="27"/>
      <c r="O8" s="27"/>
    </row>
    <row r="9" spans="1:16" s="11" customFormat="1" ht="13.2">
      <c r="A9" s="28" t="s">
        <v>86</v>
      </c>
      <c r="B9" s="21">
        <v>8</v>
      </c>
      <c r="C9" s="30">
        <f>'[10]KAP''a uygun'!$G11</f>
        <v>8270</v>
      </c>
      <c r="D9" s="30">
        <f>'[10]KAP''a uygun'!$H11</f>
        <v>2836</v>
      </c>
      <c r="E9" s="1">
        <f>+C9-'[12]Statement of Cash Flow'!C9</f>
        <v>0</v>
      </c>
      <c r="F9" s="1">
        <f>+D9-'[12]Statement of Cash Flow'!D9</f>
        <v>0</v>
      </c>
      <c r="G9" s="32"/>
      <c r="H9" s="32"/>
      <c r="I9" s="34"/>
      <c r="J9" s="33"/>
      <c r="K9" s="23"/>
      <c r="L9" s="27"/>
      <c r="M9" s="27"/>
      <c r="N9" s="27"/>
      <c r="O9" s="27"/>
    </row>
    <row r="10" spans="1:16" s="11" customFormat="1" ht="12" customHeight="1">
      <c r="A10" s="28" t="s">
        <v>87</v>
      </c>
      <c r="B10" s="21"/>
      <c r="C10" s="30">
        <f>'[10]KAP''a uygun'!$G12</f>
        <v>1478228</v>
      </c>
      <c r="D10" s="30">
        <f>'[10]KAP''a uygun'!$H12</f>
        <v>708841</v>
      </c>
      <c r="E10" s="1">
        <f>+C10-'[12]Statement of Cash Flow'!C10</f>
        <v>0</v>
      </c>
      <c r="F10" s="1">
        <f>+D10-'[12]Statement of Cash Flow'!D10</f>
        <v>0</v>
      </c>
      <c r="G10" s="32"/>
      <c r="H10" s="23"/>
      <c r="I10" s="33"/>
      <c r="J10" s="33"/>
      <c r="K10" s="23"/>
      <c r="L10" s="27"/>
      <c r="M10" s="27"/>
      <c r="N10" s="27"/>
      <c r="O10" s="27"/>
    </row>
    <row r="11" spans="1:16" s="11" customFormat="1" ht="13.2">
      <c r="A11" s="28" t="s">
        <v>88</v>
      </c>
      <c r="B11" s="21">
        <v>12</v>
      </c>
      <c r="C11" s="30">
        <f>'[10]KAP''a uygun'!$G13</f>
        <v>54274</v>
      </c>
      <c r="D11" s="30">
        <f>'[10]KAP''a uygun'!$H13</f>
        <v>17565</v>
      </c>
      <c r="E11" s="1">
        <f>+C11-'[12]Statement of Cash Flow'!C11</f>
        <v>0</v>
      </c>
      <c r="F11" s="1">
        <f>+D11-'[12]Statement of Cash Flow'!D11</f>
        <v>0</v>
      </c>
      <c r="G11" s="32"/>
      <c r="H11" s="32"/>
      <c r="I11" s="33"/>
      <c r="J11" s="33"/>
      <c r="K11" s="23"/>
      <c r="L11" s="27"/>
      <c r="M11" s="27"/>
      <c r="N11" s="27"/>
      <c r="O11" s="27"/>
    </row>
    <row r="12" spans="1:16" s="11" customFormat="1" ht="13.2">
      <c r="A12" s="28" t="s">
        <v>89</v>
      </c>
      <c r="B12" s="21">
        <v>12</v>
      </c>
      <c r="C12" s="30">
        <f>'[10]KAP''a uygun'!$G14</f>
        <v>1424732</v>
      </c>
      <c r="D12" s="30">
        <f>'[10]KAP''a uygun'!$H14</f>
        <v>634124</v>
      </c>
      <c r="E12" s="1">
        <f>+C12-'[12]Statement of Cash Flow'!C12</f>
        <v>0</v>
      </c>
      <c r="F12" s="1">
        <f>+D12-'[12]Statement of Cash Flow'!D12</f>
        <v>0</v>
      </c>
      <c r="G12" s="32"/>
      <c r="H12" s="32"/>
      <c r="I12" s="33"/>
      <c r="J12" s="33"/>
      <c r="K12" s="23"/>
      <c r="L12" s="27"/>
      <c r="M12" s="27"/>
      <c r="N12" s="27"/>
      <c r="O12" s="27"/>
    </row>
    <row r="13" spans="1:16" s="11" customFormat="1" ht="13.2">
      <c r="A13" s="28" t="s">
        <v>90</v>
      </c>
      <c r="B13" s="21"/>
      <c r="C13" s="30">
        <f>'[10]KAP''a uygun'!$G15</f>
        <v>294331</v>
      </c>
      <c r="D13" s="30">
        <f>'[10]KAP''a uygun'!$H15</f>
        <v>-9851</v>
      </c>
      <c r="E13" s="1">
        <f>+C13-'[12]Statement of Cash Flow'!C13</f>
        <v>0</v>
      </c>
      <c r="F13" s="1">
        <f>+D13-'[12]Statement of Cash Flow'!D13</f>
        <v>0</v>
      </c>
      <c r="G13" s="32"/>
      <c r="H13" s="23"/>
      <c r="I13" s="34"/>
      <c r="J13" s="33"/>
      <c r="K13" s="23"/>
      <c r="L13" s="27"/>
      <c r="M13" s="27"/>
      <c r="N13" s="27"/>
      <c r="O13" s="27"/>
    </row>
    <row r="14" spans="1:16" s="11" customFormat="1" ht="13.2">
      <c r="A14" s="28" t="s">
        <v>91</v>
      </c>
      <c r="B14" s="21"/>
      <c r="C14" s="30">
        <f>'[10]KAP''a uygun'!$G16</f>
        <v>0</v>
      </c>
      <c r="D14" s="30">
        <f>'[10]KAP''a uygun'!$H16</f>
        <v>-2929</v>
      </c>
      <c r="E14" s="1">
        <f>+C14-'[12]Statement of Cash Flow'!C14</f>
        <v>0</v>
      </c>
      <c r="F14" s="1">
        <f>+D14-'[12]Statement of Cash Flow'!D14</f>
        <v>0</v>
      </c>
      <c r="G14" s="32"/>
      <c r="H14" s="32"/>
      <c r="I14" s="34"/>
      <c r="J14" s="34"/>
      <c r="K14" s="23"/>
      <c r="L14" s="27"/>
      <c r="M14" s="27"/>
      <c r="N14" s="27"/>
      <c r="O14" s="27"/>
    </row>
    <row r="15" spans="1:16" s="11" customFormat="1" ht="13.2">
      <c r="A15" s="28" t="s">
        <v>92</v>
      </c>
      <c r="B15" s="21">
        <v>18</v>
      </c>
      <c r="C15" s="30">
        <f>'[10]KAP''a uygun'!$G17</f>
        <v>-2074044</v>
      </c>
      <c r="D15" s="30">
        <f>'[10]KAP''a uygun'!$H17</f>
        <v>-464895</v>
      </c>
      <c r="E15" s="1">
        <f>+C15-'[12]Statement of Cash Flow'!C15</f>
        <v>0</v>
      </c>
      <c r="F15" s="1">
        <f>+D15-'[12]Statement of Cash Flow'!D15</f>
        <v>0</v>
      </c>
      <c r="G15" s="32"/>
      <c r="H15" s="32"/>
      <c r="I15" s="33"/>
      <c r="J15" s="33"/>
      <c r="K15" s="23"/>
      <c r="L15" s="27"/>
      <c r="M15" s="27"/>
      <c r="N15" s="27"/>
      <c r="O15" s="27"/>
    </row>
    <row r="16" spans="1:16" s="11" customFormat="1" ht="13.2">
      <c r="A16" s="28" t="s">
        <v>93</v>
      </c>
      <c r="B16" s="21">
        <v>19</v>
      </c>
      <c r="C16" s="30">
        <f>'[10]KAP''a uygun'!$G18</f>
        <v>2819537</v>
      </c>
      <c r="D16" s="30">
        <f>'[10]KAP''a uygun'!$H18</f>
        <v>552384</v>
      </c>
      <c r="E16" s="1">
        <f>+C16-'[12]Statement of Cash Flow'!C16</f>
        <v>0</v>
      </c>
      <c r="F16" s="1">
        <f>+D16-'[12]Statement of Cash Flow'!D16</f>
        <v>0</v>
      </c>
      <c r="G16" s="32"/>
      <c r="H16" s="32"/>
      <c r="I16" s="33"/>
      <c r="J16" s="33"/>
      <c r="K16" s="23"/>
      <c r="L16" s="27"/>
      <c r="M16" s="27"/>
      <c r="N16" s="27"/>
      <c r="O16" s="27"/>
    </row>
    <row r="17" spans="1:15" s="11" customFormat="1" ht="13.2">
      <c r="A17" s="28" t="s">
        <v>94</v>
      </c>
      <c r="B17" s="21">
        <v>20</v>
      </c>
      <c r="C17" s="30">
        <f>'[10]KAP''a uygun'!$G19</f>
        <v>-1573301</v>
      </c>
      <c r="D17" s="30">
        <f>'[10]KAP''a uygun'!$H19</f>
        <v>-1050990</v>
      </c>
      <c r="E17" s="1">
        <f>+C17-'[12]Statement of Cash Flow'!C17</f>
        <v>0</v>
      </c>
      <c r="F17" s="1">
        <f>+D17-'[12]Statement of Cash Flow'!D17</f>
        <v>0</v>
      </c>
      <c r="G17" s="32"/>
      <c r="H17" s="32"/>
      <c r="I17" s="33"/>
      <c r="J17" s="33"/>
      <c r="K17" s="23"/>
      <c r="L17" s="27"/>
      <c r="M17" s="27"/>
      <c r="N17" s="27"/>
      <c r="O17" s="27"/>
    </row>
    <row r="18" spans="1:15" s="11" customFormat="1" ht="13.2">
      <c r="A18" s="28" t="s">
        <v>95</v>
      </c>
      <c r="B18" s="21">
        <v>17</v>
      </c>
      <c r="C18" s="30">
        <f>'[10]KAP''a uygun'!$G20</f>
        <v>-2117762</v>
      </c>
      <c r="D18" s="30">
        <f>'[10]KAP''a uygun'!$H20</f>
        <v>-427842</v>
      </c>
      <c r="E18" s="1">
        <f>+C18-'[12]Statement of Cash Flow'!C18</f>
        <v>0</v>
      </c>
      <c r="F18" s="1">
        <f>+D18-'[12]Statement of Cash Flow'!D18</f>
        <v>0</v>
      </c>
      <c r="G18" s="32"/>
      <c r="H18" s="32"/>
      <c r="I18" s="33"/>
      <c r="J18" s="33"/>
      <c r="K18" s="23"/>
      <c r="L18" s="27"/>
      <c r="M18" s="27"/>
      <c r="N18" s="27"/>
      <c r="O18" s="27"/>
    </row>
    <row r="19" spans="1:15" s="11" customFormat="1" ht="13.2">
      <c r="A19" s="28" t="s">
        <v>96</v>
      </c>
      <c r="B19" s="21">
        <v>17</v>
      </c>
      <c r="C19" s="30">
        <f>'[10]KAP''a uygun'!$G21</f>
        <v>2576718</v>
      </c>
      <c r="D19" s="30">
        <f>'[10]KAP''a uygun'!$H21</f>
        <v>776010</v>
      </c>
      <c r="E19" s="1">
        <f>+C19-'[12]Statement of Cash Flow'!C19</f>
        <v>0</v>
      </c>
      <c r="F19" s="1">
        <f>+D19-'[12]Statement of Cash Flow'!D19</f>
        <v>0</v>
      </c>
      <c r="G19" s="32"/>
      <c r="H19" s="32"/>
      <c r="I19" s="33"/>
      <c r="J19" s="33"/>
      <c r="K19" s="23"/>
      <c r="L19" s="27"/>
      <c r="M19" s="27"/>
      <c r="N19" s="27"/>
      <c r="O19" s="27"/>
    </row>
    <row r="20" spans="1:15" s="11" customFormat="1" ht="22.8">
      <c r="A20" s="28" t="s">
        <v>129</v>
      </c>
      <c r="B20" s="35"/>
      <c r="C20" s="30">
        <f>'[10]KAP''a uygun'!$G22</f>
        <v>65098</v>
      </c>
      <c r="D20" s="30">
        <f>'[10]KAP''a uygun'!$H22</f>
        <v>11941</v>
      </c>
      <c r="E20" s="1">
        <f>+C20-'[12]Statement of Cash Flow'!C20</f>
        <v>0</v>
      </c>
      <c r="F20" s="1">
        <f>+D20-'[12]Statement of Cash Flow'!D20</f>
        <v>0</v>
      </c>
      <c r="G20" s="32"/>
      <c r="H20" s="32"/>
      <c r="I20" s="33"/>
      <c r="J20" s="33"/>
      <c r="K20" s="23"/>
      <c r="L20" s="27"/>
      <c r="M20" s="27"/>
      <c r="N20" s="27"/>
      <c r="O20" s="27"/>
    </row>
    <row r="21" spans="1:15" s="11" customFormat="1" ht="24.75" customHeight="1">
      <c r="A21" s="36" t="s">
        <v>130</v>
      </c>
      <c r="B21" s="21"/>
      <c r="C21" s="30">
        <f>'[10]KAP''a uygun'!$G23</f>
        <v>8691448</v>
      </c>
      <c r="D21" s="30">
        <f>'[10]KAP''a uygun'!$H23</f>
        <v>4696817</v>
      </c>
      <c r="E21" s="1">
        <f>+C21-'[12]Statement of Cash Flow'!C21</f>
        <v>0</v>
      </c>
      <c r="F21" s="1">
        <f>+D21-'[12]Statement of Cash Flow'!D21</f>
        <v>0</v>
      </c>
      <c r="G21" s="32"/>
      <c r="H21" s="23"/>
      <c r="I21" s="33"/>
      <c r="J21" s="33"/>
      <c r="K21" s="23"/>
      <c r="L21" s="27"/>
      <c r="M21" s="27"/>
      <c r="N21" s="27"/>
      <c r="O21" s="27"/>
    </row>
    <row r="22" spans="1:15" s="11" customFormat="1" ht="24.75" hidden="1" customHeight="1">
      <c r="A22" s="36" t="s">
        <v>145</v>
      </c>
      <c r="B22" s="21"/>
      <c r="C22" s="37">
        <f>+'[11]KAP''a uygun'!$G$24</f>
        <v>0</v>
      </c>
      <c r="D22" s="37">
        <f>+'[11]KAP''a uygun'!$H$24</f>
        <v>0</v>
      </c>
      <c r="E22" s="1"/>
      <c r="F22" s="1"/>
      <c r="G22" s="32"/>
      <c r="H22" s="32"/>
      <c r="I22" s="34"/>
      <c r="J22" s="34"/>
      <c r="K22" s="23"/>
      <c r="L22" s="27"/>
      <c r="M22" s="27"/>
      <c r="N22" s="27"/>
      <c r="O22" s="27"/>
    </row>
    <row r="23" spans="1:15" s="11" customFormat="1" ht="13.2">
      <c r="A23" s="38"/>
      <c r="B23" s="39"/>
      <c r="C23" s="40"/>
      <c r="D23" s="40"/>
      <c r="E23" s="1">
        <f>+C23-'[12]Statement of Cash Flow'!C23</f>
        <v>0</v>
      </c>
      <c r="F23" s="1">
        <f>+D23-'[12]Statement of Cash Flow'!D23</f>
        <v>0</v>
      </c>
      <c r="H23" s="12"/>
      <c r="I23" s="12"/>
      <c r="J23" s="12"/>
      <c r="K23" s="23"/>
      <c r="L23" s="27"/>
      <c r="M23" s="27"/>
      <c r="N23" s="27"/>
      <c r="O23" s="27"/>
    </row>
    <row r="24" spans="1:15" s="11" customFormat="1" ht="14.25" customHeight="1">
      <c r="A24" s="41" t="s">
        <v>97</v>
      </c>
      <c r="B24" s="42"/>
      <c r="C24" s="43">
        <f>+SUM(C26:C31)</f>
        <v>-1464689</v>
      </c>
      <c r="D24" s="44">
        <f>+SUM(D26:D31)</f>
        <v>-8077185</v>
      </c>
      <c r="E24" s="1">
        <f>+C24-'[12]Statement of Cash Flow'!C24</f>
        <v>0</v>
      </c>
      <c r="F24" s="1">
        <f>+D24-'[12]Statement of Cash Flow'!D24</f>
        <v>0</v>
      </c>
      <c r="G24" s="22"/>
      <c r="H24" s="23"/>
      <c r="I24" s="24"/>
      <c r="J24" s="24"/>
      <c r="K24" s="23"/>
      <c r="L24" s="27"/>
      <c r="M24" s="27"/>
      <c r="N24" s="27"/>
      <c r="O24" s="27"/>
    </row>
    <row r="25" spans="1:15" s="11" customFormat="1" ht="13.2">
      <c r="A25" s="28"/>
      <c r="B25" s="21"/>
      <c r="C25" s="45"/>
      <c r="D25" s="45"/>
      <c r="E25" s="1">
        <f>+C25-'[12]Statement of Cash Flow'!C25</f>
        <v>0</v>
      </c>
      <c r="F25" s="1">
        <f>+D25-'[12]Statement of Cash Flow'!D25</f>
        <v>0</v>
      </c>
      <c r="H25" s="12"/>
      <c r="I25" s="12"/>
      <c r="J25" s="12"/>
      <c r="K25" s="23"/>
      <c r="L25" s="27"/>
      <c r="M25" s="27"/>
      <c r="N25" s="27"/>
      <c r="O25" s="27"/>
    </row>
    <row r="26" spans="1:15" s="11" customFormat="1" ht="13.2">
      <c r="A26" s="28" t="s">
        <v>146</v>
      </c>
      <c r="B26" s="21"/>
      <c r="C26" s="30">
        <f>'[10]KAP''a uygun'!$G27</f>
        <v>-5510496</v>
      </c>
      <c r="D26" s="31">
        <f>'[10]KAP''a uygun'!$H27</f>
        <v>-8366393</v>
      </c>
      <c r="E26" s="1">
        <f>+C26-'[12]Statement of Cash Flow'!C26</f>
        <v>0</v>
      </c>
      <c r="F26" s="1">
        <f>+D26-'[12]Statement of Cash Flow'!D26</f>
        <v>0</v>
      </c>
      <c r="G26" s="32"/>
      <c r="H26" s="23"/>
      <c r="I26" s="33"/>
      <c r="J26" s="33"/>
      <c r="L26" s="27"/>
      <c r="M26" s="27"/>
      <c r="N26" s="27"/>
      <c r="O26" s="27"/>
    </row>
    <row r="27" spans="1:15" s="11" customFormat="1" ht="13.2">
      <c r="A27" s="28" t="s">
        <v>98</v>
      </c>
      <c r="B27" s="21"/>
      <c r="C27" s="30">
        <f>'[10]KAP''a uygun'!$G28</f>
        <v>-15557115</v>
      </c>
      <c r="D27" s="31">
        <f>'[10]KAP''a uygun'!$H28</f>
        <v>-6503596</v>
      </c>
      <c r="E27" s="1">
        <f>+C27-'[12]Statement of Cash Flow'!C27</f>
        <v>0</v>
      </c>
      <c r="F27" s="1">
        <f>+D27-'[12]Statement of Cash Flow'!D27</f>
        <v>0</v>
      </c>
      <c r="G27" s="32"/>
      <c r="H27" s="23"/>
      <c r="I27" s="33"/>
      <c r="J27" s="33"/>
      <c r="K27" s="23"/>
      <c r="L27" s="27"/>
      <c r="M27" s="27"/>
      <c r="N27" s="27"/>
      <c r="O27" s="27"/>
    </row>
    <row r="28" spans="1:15" s="11" customFormat="1" ht="13.2">
      <c r="A28" s="28" t="s">
        <v>99</v>
      </c>
      <c r="B28" s="21"/>
      <c r="C28" s="30">
        <f>'[10]KAP''a uygun'!$G29</f>
        <v>-80808</v>
      </c>
      <c r="D28" s="31">
        <f>'[10]KAP''a uygun'!$H29</f>
        <v>-290994</v>
      </c>
      <c r="E28" s="1">
        <f>+C28-'[12]Statement of Cash Flow'!C28</f>
        <v>0</v>
      </c>
      <c r="F28" s="1">
        <f>+D28-'[12]Statement of Cash Flow'!D28</f>
        <v>0</v>
      </c>
      <c r="G28" s="32"/>
      <c r="H28" s="23"/>
      <c r="I28" s="33"/>
      <c r="J28" s="33"/>
      <c r="K28" s="23"/>
      <c r="L28" s="27"/>
      <c r="M28" s="27"/>
      <c r="N28" s="27"/>
      <c r="O28" s="27"/>
    </row>
    <row r="29" spans="1:15" s="11" customFormat="1" ht="13.2">
      <c r="A29" s="28" t="s">
        <v>100</v>
      </c>
      <c r="B29" s="21"/>
      <c r="C29" s="30">
        <f>'[10]KAP''a uygun'!$G30</f>
        <v>17126896</v>
      </c>
      <c r="D29" s="31">
        <f>'[10]KAP''a uygun'!$H30</f>
        <v>8637287</v>
      </c>
      <c r="E29" s="1">
        <f>+C29-'[12]Statement of Cash Flow'!C29</f>
        <v>0</v>
      </c>
      <c r="F29" s="1">
        <f>+D29-'[12]Statement of Cash Flow'!D29</f>
        <v>0</v>
      </c>
      <c r="G29" s="32"/>
      <c r="H29" s="23"/>
      <c r="I29" s="33"/>
      <c r="J29" s="33"/>
      <c r="K29" s="23"/>
      <c r="L29" s="27"/>
      <c r="M29" s="27"/>
      <c r="N29" s="27"/>
      <c r="O29" s="27"/>
    </row>
    <row r="30" spans="1:15" s="11" customFormat="1" ht="13.2">
      <c r="A30" s="28" t="s">
        <v>101</v>
      </c>
      <c r="B30" s="21"/>
      <c r="C30" s="30">
        <f>'[10]KAP''a uygun'!$G31</f>
        <v>-1036957</v>
      </c>
      <c r="D30" s="31">
        <f>'[10]KAP''a uygun'!$H31</f>
        <v>-1681376</v>
      </c>
      <c r="E30" s="1">
        <f>+C30-'[12]Statement of Cash Flow'!C30</f>
        <v>0</v>
      </c>
      <c r="F30" s="1">
        <f>+D30-'[12]Statement of Cash Flow'!D30</f>
        <v>0</v>
      </c>
      <c r="G30" s="32"/>
      <c r="H30" s="23"/>
      <c r="I30" s="33"/>
      <c r="J30" s="33"/>
      <c r="K30" s="23"/>
      <c r="L30" s="27"/>
      <c r="M30" s="27"/>
      <c r="N30" s="27"/>
      <c r="O30" s="27"/>
    </row>
    <row r="31" spans="1:15" s="11" customFormat="1" ht="13.2">
      <c r="A31" s="28" t="s">
        <v>102</v>
      </c>
      <c r="B31" s="21"/>
      <c r="C31" s="30">
        <f>'[10]KAP''a uygun'!$G32</f>
        <v>3593791</v>
      </c>
      <c r="D31" s="31">
        <f>'[10]KAP''a uygun'!$H32</f>
        <v>127887</v>
      </c>
      <c r="E31" s="1">
        <f>+C31-'[12]Statement of Cash Flow'!C31</f>
        <v>0</v>
      </c>
      <c r="F31" s="1">
        <f>+D31-'[12]Statement of Cash Flow'!D31</f>
        <v>0</v>
      </c>
      <c r="G31" s="32"/>
      <c r="H31" s="23"/>
      <c r="I31" s="33"/>
      <c r="J31" s="33"/>
      <c r="K31" s="23"/>
      <c r="L31" s="27"/>
      <c r="M31" s="27"/>
      <c r="N31" s="27"/>
      <c r="O31" s="27"/>
    </row>
    <row r="32" spans="1:15" s="11" customFormat="1" ht="13.2">
      <c r="A32" s="46"/>
      <c r="B32" s="39"/>
      <c r="C32" s="47"/>
      <c r="D32" s="40"/>
      <c r="E32" s="1">
        <f>+C32-'[12]Statement of Cash Flow'!C32</f>
        <v>0</v>
      </c>
      <c r="F32" s="1">
        <f>+D32-'[12]Statement of Cash Flow'!D32</f>
        <v>0</v>
      </c>
      <c r="H32" s="12"/>
      <c r="I32" s="12"/>
      <c r="J32" s="12"/>
      <c r="K32" s="23"/>
      <c r="L32" s="27"/>
      <c r="M32" s="27"/>
      <c r="N32" s="27"/>
      <c r="O32" s="27"/>
    </row>
    <row r="33" spans="1:15" s="11" customFormat="1" ht="13.2">
      <c r="A33" s="41" t="s">
        <v>103</v>
      </c>
      <c r="B33" s="42"/>
      <c r="C33" s="43">
        <f>+C6+C7+C24</f>
        <v>37361210</v>
      </c>
      <c r="D33" s="43">
        <f>+D6+D7+D24</f>
        <v>8939882</v>
      </c>
      <c r="E33" s="1">
        <f>+C33-'[12]Statement of Cash Flow'!C33</f>
        <v>0</v>
      </c>
      <c r="F33" s="1">
        <f>+D33-'[12]Statement of Cash Flow'!D33</f>
        <v>0</v>
      </c>
      <c r="G33" s="22"/>
      <c r="H33" s="23"/>
      <c r="I33" s="24"/>
      <c r="J33" s="24"/>
      <c r="K33" s="23"/>
      <c r="L33" s="27"/>
      <c r="M33" s="27"/>
      <c r="N33" s="27"/>
      <c r="O33" s="27"/>
    </row>
    <row r="34" spans="1:15" s="11" customFormat="1" ht="13.2">
      <c r="A34" s="20"/>
      <c r="B34" s="29"/>
      <c r="C34" s="45"/>
      <c r="D34" s="45"/>
      <c r="E34" s="1">
        <f>+C34-'[12]Statement of Cash Flow'!C34</f>
        <v>0</v>
      </c>
      <c r="F34" s="1">
        <f>+D34-'[12]Statement of Cash Flow'!D34</f>
        <v>0</v>
      </c>
      <c r="H34" s="12"/>
      <c r="I34" s="12"/>
      <c r="J34" s="12"/>
      <c r="K34" s="23"/>
      <c r="L34" s="27"/>
      <c r="M34" s="27"/>
      <c r="N34" s="27"/>
      <c r="O34" s="27"/>
    </row>
    <row r="35" spans="1:15" s="11" customFormat="1" ht="13.2">
      <c r="A35" s="28" t="s">
        <v>3</v>
      </c>
      <c r="B35" s="21"/>
      <c r="C35" s="30">
        <f>'[10]KAP''a uygun'!$G36</f>
        <v>-2360938</v>
      </c>
      <c r="D35" s="31">
        <f>'[10]KAP''a uygun'!$H36</f>
        <v>-727879</v>
      </c>
      <c r="E35" s="1">
        <f>+C35-'[12]Statement of Cash Flow'!C35</f>
        <v>0</v>
      </c>
      <c r="F35" s="1">
        <f>+D35-'[12]Statement of Cash Flow'!D35</f>
        <v>0</v>
      </c>
      <c r="G35" s="32"/>
      <c r="H35" s="23"/>
      <c r="I35" s="33"/>
      <c r="J35" s="33"/>
      <c r="K35" s="23"/>
      <c r="L35" s="27"/>
      <c r="M35" s="27"/>
      <c r="N35" s="27"/>
      <c r="O35" s="27"/>
    </row>
    <row r="36" spans="1:15" s="11" customFormat="1" ht="13.2">
      <c r="A36" s="28" t="s">
        <v>4</v>
      </c>
      <c r="B36" s="21"/>
      <c r="C36" s="30">
        <f>'[10]KAP''a uygun'!$G37</f>
        <v>1830738</v>
      </c>
      <c r="D36" s="31">
        <f>'[10]KAP''a uygun'!$H37</f>
        <v>329007</v>
      </c>
      <c r="E36" s="1">
        <f>+C36-'[12]Statement of Cash Flow'!C36</f>
        <v>0</v>
      </c>
      <c r="F36" s="1">
        <f>+D36-'[12]Statement of Cash Flow'!D36</f>
        <v>0</v>
      </c>
      <c r="G36" s="32"/>
      <c r="H36" s="23"/>
      <c r="I36" s="33"/>
      <c r="J36" s="33"/>
      <c r="K36" s="23"/>
      <c r="L36" s="27"/>
      <c r="M36" s="27"/>
      <c r="N36" s="27"/>
      <c r="O36" s="27"/>
    </row>
    <row r="37" spans="1:15" s="11" customFormat="1" ht="22.8">
      <c r="A37" s="28" t="s">
        <v>128</v>
      </c>
      <c r="B37" s="35"/>
      <c r="C37" s="48">
        <f>'[10]KAP''a uygun'!$G38</f>
        <v>-435844</v>
      </c>
      <c r="D37" s="37">
        <f>'[10]KAP''a uygun'!$H38</f>
        <v>-36613</v>
      </c>
      <c r="E37" s="1">
        <f>+C37-'[12]Statement of Cash Flow'!C37</f>
        <v>0</v>
      </c>
      <c r="F37" s="1">
        <f>+D37-'[12]Statement of Cash Flow'!D37</f>
        <v>0</v>
      </c>
      <c r="G37" s="32"/>
      <c r="H37" s="32"/>
      <c r="I37" s="33"/>
      <c r="J37" s="33"/>
      <c r="K37" s="23"/>
      <c r="L37" s="27"/>
      <c r="M37" s="27"/>
      <c r="N37" s="27"/>
      <c r="O37" s="27"/>
    </row>
    <row r="38" spans="1:15" s="11" customFormat="1" ht="13.2">
      <c r="A38" s="28" t="s">
        <v>104</v>
      </c>
      <c r="B38" s="21"/>
      <c r="C38" s="30">
        <f>'[10]KAP''a uygun'!$G39</f>
        <v>-822233</v>
      </c>
      <c r="D38" s="31">
        <f>'[10]KAP''a uygun'!$H39</f>
        <v>-431925</v>
      </c>
      <c r="E38" s="1">
        <f>+C38-'[12]Statement of Cash Flow'!C38</f>
        <v>0</v>
      </c>
      <c r="F38" s="1">
        <f>+D38-'[12]Statement of Cash Flow'!D38</f>
        <v>0</v>
      </c>
      <c r="G38" s="32"/>
      <c r="H38" s="23"/>
      <c r="I38" s="33"/>
      <c r="J38" s="33"/>
      <c r="K38" s="23"/>
      <c r="L38" s="27"/>
      <c r="M38" s="27"/>
      <c r="N38" s="27"/>
      <c r="O38" s="27"/>
    </row>
    <row r="39" spans="1:15" s="11" customFormat="1" ht="13.2">
      <c r="A39" s="28" t="s">
        <v>105</v>
      </c>
      <c r="B39" s="21"/>
      <c r="C39" s="30">
        <f>'[10]KAP''a uygun'!$G40</f>
        <v>-1686377</v>
      </c>
      <c r="D39" s="31">
        <f>'[10]KAP''a uygun'!$H40</f>
        <v>-158101</v>
      </c>
      <c r="E39" s="1">
        <f>+C39-'[12]Statement of Cash Flow'!C39</f>
        <v>0</v>
      </c>
      <c r="F39" s="1">
        <f>+D39-'[12]Statement of Cash Flow'!D39</f>
        <v>0</v>
      </c>
      <c r="G39" s="32"/>
      <c r="H39" s="23"/>
      <c r="I39" s="33"/>
      <c r="J39" s="33"/>
      <c r="K39" s="23"/>
      <c r="L39" s="27"/>
      <c r="M39" s="27"/>
      <c r="N39" s="27"/>
      <c r="O39" s="27"/>
    </row>
    <row r="40" spans="1:15" s="11" customFormat="1" ht="13.2">
      <c r="A40" s="38"/>
      <c r="B40" s="39"/>
      <c r="C40" s="40"/>
      <c r="D40" s="40"/>
      <c r="E40" s="1">
        <f>+C40-'[12]Statement of Cash Flow'!C40</f>
        <v>0</v>
      </c>
      <c r="F40" s="1">
        <f>+D40-'[12]Statement of Cash Flow'!D40</f>
        <v>0</v>
      </c>
      <c r="H40" s="12"/>
      <c r="I40" s="12"/>
      <c r="J40" s="12"/>
      <c r="K40" s="23"/>
      <c r="L40" s="27"/>
      <c r="M40" s="27"/>
      <c r="N40" s="27"/>
      <c r="O40" s="27"/>
    </row>
    <row r="41" spans="1:15" s="11" customFormat="1" ht="13.2">
      <c r="A41" s="41" t="s">
        <v>147</v>
      </c>
      <c r="B41" s="42"/>
      <c r="C41" s="43">
        <f>+SUM(C43:C49)</f>
        <v>-15829559</v>
      </c>
      <c r="D41" s="44">
        <f>+SUM(D43:D49)</f>
        <v>-14933344</v>
      </c>
      <c r="E41" s="1">
        <f>+C41-'[12]Statement of Cash Flow'!C41</f>
        <v>0</v>
      </c>
      <c r="F41" s="1">
        <f>+D41-'[12]Statement of Cash Flow'!D41</f>
        <v>0</v>
      </c>
      <c r="G41" s="22"/>
      <c r="H41" s="23"/>
      <c r="I41" s="24"/>
      <c r="J41" s="24"/>
      <c r="K41" s="23"/>
      <c r="L41" s="27"/>
      <c r="M41" s="27"/>
      <c r="N41" s="27"/>
      <c r="O41" s="27"/>
    </row>
    <row r="42" spans="1:15" s="11" customFormat="1" ht="13.2">
      <c r="A42" s="28"/>
      <c r="B42" s="21"/>
      <c r="C42" s="45"/>
      <c r="D42" s="45"/>
      <c r="E42" s="1">
        <f>+C42-'[12]Statement of Cash Flow'!C42</f>
        <v>0</v>
      </c>
      <c r="F42" s="1">
        <f>+D42-'[12]Statement of Cash Flow'!D42</f>
        <v>0</v>
      </c>
      <c r="H42" s="12"/>
      <c r="I42" s="12"/>
      <c r="J42" s="12"/>
      <c r="K42" s="23"/>
      <c r="L42" s="27"/>
      <c r="M42" s="27"/>
      <c r="N42" s="27"/>
      <c r="O42" s="27"/>
    </row>
    <row r="43" spans="1:15" s="11" customFormat="1" ht="13.2">
      <c r="A43" s="28" t="s">
        <v>106</v>
      </c>
      <c r="B43" s="21"/>
      <c r="C43" s="30">
        <f>'[10]KAP''a uygun'!$G44</f>
        <v>45734</v>
      </c>
      <c r="D43" s="31">
        <f>'[10]KAP''a uygun'!$H44</f>
        <v>16980</v>
      </c>
      <c r="E43" s="1">
        <f>+C43-'[12]Statement of Cash Flow'!C43</f>
        <v>0</v>
      </c>
      <c r="F43" s="1">
        <f>+D43-'[12]Statement of Cash Flow'!D43</f>
        <v>0</v>
      </c>
      <c r="G43" s="32"/>
      <c r="H43" s="23"/>
      <c r="I43" s="33"/>
      <c r="J43" s="33"/>
      <c r="K43" s="23"/>
      <c r="L43" s="27"/>
      <c r="M43" s="27"/>
      <c r="N43" s="27"/>
      <c r="O43" s="27"/>
    </row>
    <row r="44" spans="1:15" s="11" customFormat="1" ht="13.2">
      <c r="A44" s="28" t="s">
        <v>107</v>
      </c>
      <c r="B44" s="21"/>
      <c r="C44" s="30">
        <f>'[10]KAP''a uygun'!$G45</f>
        <v>-10036746</v>
      </c>
      <c r="D44" s="31">
        <f>'[10]KAP''a uygun'!$H45</f>
        <v>-2364866</v>
      </c>
      <c r="E44" s="1">
        <f>+C44-'[12]Statement of Cash Flow'!C44</f>
        <v>0</v>
      </c>
      <c r="F44" s="1">
        <f>+D44-'[12]Statement of Cash Flow'!D44</f>
        <v>0</v>
      </c>
      <c r="G44" s="32"/>
      <c r="H44" s="23"/>
      <c r="I44" s="33"/>
      <c r="J44" s="33"/>
      <c r="K44" s="23"/>
      <c r="L44" s="27"/>
      <c r="M44" s="27"/>
      <c r="N44" s="27"/>
      <c r="O44" s="27"/>
    </row>
    <row r="45" spans="1:15" s="11" customFormat="1" ht="13.2">
      <c r="A45" s="28" t="s">
        <v>108</v>
      </c>
      <c r="B45" s="21"/>
      <c r="C45" s="30">
        <f>'[10]KAP''a uygun'!$G46</f>
        <v>-1817438</v>
      </c>
      <c r="D45" s="31">
        <f>'[10]KAP''a uygun'!$H46</f>
        <v>-1372326</v>
      </c>
      <c r="E45" s="1">
        <f>+C45-'[12]Statement of Cash Flow'!C45</f>
        <v>0</v>
      </c>
      <c r="F45" s="1">
        <f>+D45-'[12]Statement of Cash Flow'!D45</f>
        <v>0</v>
      </c>
      <c r="G45" s="32"/>
      <c r="H45" s="23"/>
      <c r="I45" s="33"/>
      <c r="J45" s="33"/>
      <c r="K45" s="23"/>
      <c r="L45" s="27"/>
      <c r="M45" s="27"/>
      <c r="N45" s="27"/>
      <c r="O45" s="27"/>
    </row>
    <row r="46" spans="1:15" s="11" customFormat="1" ht="13.2">
      <c r="A46" s="28" t="s">
        <v>109</v>
      </c>
      <c r="B46" s="21"/>
      <c r="C46" s="30">
        <f>'[10]KAP''a uygun'!$G47</f>
        <v>-3988775</v>
      </c>
      <c r="D46" s="31">
        <f>'[10]KAP''a uygun'!$H47</f>
        <v>-4388596</v>
      </c>
      <c r="E46" s="1">
        <f>+C46-'[12]Statement of Cash Flow'!C46</f>
        <v>0</v>
      </c>
      <c r="F46" s="1">
        <f>+D46-'[12]Statement of Cash Flow'!D46</f>
        <v>0</v>
      </c>
      <c r="G46" s="32"/>
      <c r="H46" s="23"/>
      <c r="I46" s="33"/>
      <c r="J46" s="33"/>
      <c r="K46" s="23"/>
      <c r="L46" s="27"/>
      <c r="M46" s="27"/>
      <c r="N46" s="27"/>
      <c r="O46" s="27"/>
    </row>
    <row r="47" spans="1:15" s="11" customFormat="1" ht="13.2">
      <c r="A47" s="28" t="s">
        <v>68</v>
      </c>
      <c r="B47" s="21"/>
      <c r="C47" s="30">
        <f>'[10]KAP''a uygun'!$G48</f>
        <v>0</v>
      </c>
      <c r="D47" s="31">
        <f>'[10]KAP''a uygun'!$H48</f>
        <v>2929</v>
      </c>
      <c r="E47" s="1">
        <f>+C47-'[12]Statement of Cash Flow'!C47</f>
        <v>0</v>
      </c>
      <c r="F47" s="1">
        <f>+D47-'[12]Statement of Cash Flow'!D47</f>
        <v>0</v>
      </c>
      <c r="G47" s="32"/>
      <c r="H47" s="23"/>
      <c r="I47" s="34"/>
      <c r="J47" s="34"/>
      <c r="K47" s="23"/>
      <c r="L47" s="27"/>
      <c r="M47" s="27"/>
      <c r="N47" s="27"/>
      <c r="O47" s="27"/>
    </row>
    <row r="48" spans="1:15" s="11" customFormat="1" ht="22.8">
      <c r="A48" s="28" t="s">
        <v>153</v>
      </c>
      <c r="B48" s="21">
        <v>3</v>
      </c>
      <c r="C48" s="30">
        <f>'[10]KAP''a uygun'!$G$50</f>
        <v>0</v>
      </c>
      <c r="D48" s="31">
        <f>'[10]KAP''a uygun'!$H$50</f>
        <v>-6825590</v>
      </c>
      <c r="E48" s="1">
        <f>+C48-'[12]Statement of Cash Flow'!C48</f>
        <v>0</v>
      </c>
      <c r="F48" s="1">
        <f>+D48-'[12]Statement of Cash Flow'!D48</f>
        <v>0</v>
      </c>
      <c r="G48" s="32"/>
      <c r="H48" s="23"/>
      <c r="I48" s="34"/>
      <c r="J48" s="34"/>
      <c r="K48" s="23"/>
      <c r="L48" s="27"/>
      <c r="M48" s="27"/>
      <c r="N48" s="27"/>
      <c r="O48" s="27"/>
    </row>
    <row r="49" spans="1:15" s="11" customFormat="1" ht="12.75" customHeight="1">
      <c r="A49" s="28" t="s">
        <v>140</v>
      </c>
      <c r="B49" s="21"/>
      <c r="C49" s="30">
        <f>'[10]KAP''a uygun'!$G$49</f>
        <v>-32334</v>
      </c>
      <c r="D49" s="31">
        <f>'[10]KAP''a uygun'!$H$49</f>
        <v>-1875</v>
      </c>
      <c r="E49" s="1">
        <f>+C49-'[12]Statement of Cash Flow'!C49</f>
        <v>0</v>
      </c>
      <c r="F49" s="1">
        <f>+D49-'[12]Statement of Cash Flow'!D49</f>
        <v>0</v>
      </c>
      <c r="H49" s="12"/>
      <c r="I49" s="12"/>
      <c r="J49" s="12"/>
      <c r="K49" s="23"/>
      <c r="L49" s="27"/>
      <c r="M49" s="27"/>
      <c r="N49" s="27"/>
      <c r="O49" s="27"/>
    </row>
    <row r="50" spans="1:15" s="11" customFormat="1" ht="12.75" customHeight="1">
      <c r="A50" s="49"/>
      <c r="B50" s="50"/>
      <c r="C50" s="47"/>
      <c r="D50" s="40"/>
      <c r="E50" s="1">
        <f>+C50-'[12]Statement of Cash Flow'!C50</f>
        <v>0</v>
      </c>
      <c r="F50" s="1">
        <f>+D50-'[12]Statement of Cash Flow'!D50</f>
        <v>0</v>
      </c>
      <c r="H50" s="12"/>
      <c r="I50" s="12"/>
      <c r="J50" s="12"/>
      <c r="K50" s="23"/>
      <c r="L50" s="27"/>
      <c r="M50" s="27"/>
      <c r="N50" s="27"/>
      <c r="O50" s="27"/>
    </row>
    <row r="51" spans="1:15" s="51" customFormat="1" ht="21.75" customHeight="1">
      <c r="A51" s="41" t="s">
        <v>137</v>
      </c>
      <c r="B51" s="42"/>
      <c r="C51" s="43">
        <f>+SUM(C53:C58)</f>
        <v>2527263</v>
      </c>
      <c r="D51" s="43">
        <f>+SUM(D53:D58)</f>
        <v>-27634</v>
      </c>
      <c r="E51" s="1">
        <f>+C51-'[12]Statement of Cash Flow'!C51</f>
        <v>0</v>
      </c>
      <c r="F51" s="1">
        <f>+D51-'[12]Statement of Cash Flow'!D51</f>
        <v>0</v>
      </c>
      <c r="G51" s="22"/>
      <c r="H51" s="23"/>
      <c r="I51" s="24"/>
      <c r="J51" s="24"/>
      <c r="K51" s="23"/>
      <c r="L51" s="27"/>
      <c r="M51" s="27"/>
      <c r="N51" s="27"/>
      <c r="O51" s="27"/>
    </row>
    <row r="52" spans="1:15" s="11" customFormat="1" ht="13.2">
      <c r="A52" s="28"/>
      <c r="B52" s="21"/>
      <c r="C52" s="45"/>
      <c r="D52" s="45"/>
      <c r="E52" s="1">
        <f>+C52-'[12]Statement of Cash Flow'!C52</f>
        <v>0</v>
      </c>
      <c r="F52" s="1">
        <f>+D52-'[12]Statement of Cash Flow'!D52</f>
        <v>0</v>
      </c>
      <c r="K52" s="23"/>
      <c r="L52" s="27"/>
      <c r="M52" s="27"/>
      <c r="N52" s="27"/>
      <c r="O52" s="27"/>
    </row>
    <row r="53" spans="1:15" s="11" customFormat="1" ht="13.2">
      <c r="A53" s="28" t="s">
        <v>110</v>
      </c>
      <c r="B53" s="21">
        <v>6</v>
      </c>
      <c r="C53" s="30">
        <f>'[10]KAP''a uygun'!$G53</f>
        <v>18571451</v>
      </c>
      <c r="D53" s="30">
        <f>'[10]KAP''a uygun'!$H53</f>
        <v>16763827</v>
      </c>
      <c r="E53" s="1">
        <f>+C53-'[12]Statement of Cash Flow'!C53</f>
        <v>0</v>
      </c>
      <c r="F53" s="1">
        <f>+D53-'[12]Statement of Cash Flow'!D53</f>
        <v>0</v>
      </c>
      <c r="G53" s="32"/>
      <c r="H53" s="23"/>
      <c r="I53" s="33"/>
      <c r="J53" s="33"/>
      <c r="K53" s="23"/>
      <c r="L53" s="27"/>
      <c r="M53" s="27"/>
      <c r="N53" s="27"/>
      <c r="O53" s="27"/>
    </row>
    <row r="54" spans="1:15" s="11" customFormat="1" ht="13.2">
      <c r="A54" s="28" t="s">
        <v>111</v>
      </c>
      <c r="B54" s="21">
        <v>6</v>
      </c>
      <c r="C54" s="30">
        <f>'[10]KAP''a uygun'!$G54</f>
        <v>-11174673</v>
      </c>
      <c r="D54" s="30">
        <f>'[10]KAP''a uygun'!$H54</f>
        <v>-12327358</v>
      </c>
      <c r="E54" s="1">
        <f>+C54-'[12]Statement of Cash Flow'!C54</f>
        <v>0</v>
      </c>
      <c r="F54" s="1">
        <f>+D54-'[12]Statement of Cash Flow'!D54</f>
        <v>0</v>
      </c>
      <c r="G54" s="32"/>
      <c r="H54" s="23"/>
      <c r="I54" s="33"/>
      <c r="J54" s="33"/>
      <c r="K54" s="23"/>
      <c r="L54" s="27"/>
      <c r="M54" s="27"/>
      <c r="N54" s="27"/>
      <c r="O54" s="27"/>
    </row>
    <row r="55" spans="1:15" s="11" customFormat="1" ht="13.2">
      <c r="A55" s="28" t="s">
        <v>73</v>
      </c>
      <c r="B55" s="21">
        <v>14</v>
      </c>
      <c r="C55" s="30">
        <f>'[10]KAP''a uygun'!$G55</f>
        <v>-5000468</v>
      </c>
      <c r="D55" s="30">
        <f>'[10]KAP''a uygun'!$H55</f>
        <v>-4561830</v>
      </c>
      <c r="E55" s="1">
        <f>+C55-'[12]Statement of Cash Flow'!C55</f>
        <v>0</v>
      </c>
      <c r="F55" s="1">
        <f>+D55-'[12]Statement of Cash Flow'!D55</f>
        <v>0</v>
      </c>
      <c r="G55" s="32"/>
      <c r="H55" s="23"/>
      <c r="I55" s="33"/>
      <c r="J55" s="33"/>
      <c r="K55" s="23"/>
      <c r="L55" s="27"/>
      <c r="M55" s="27"/>
      <c r="N55" s="27"/>
      <c r="O55" s="27"/>
    </row>
    <row r="56" spans="1:15" s="11" customFormat="1" ht="13.2">
      <c r="A56" s="28" t="s">
        <v>3</v>
      </c>
      <c r="B56" s="21"/>
      <c r="C56" s="30">
        <f>'[10]KAP''a uygun'!$G56</f>
        <v>-1761367</v>
      </c>
      <c r="D56" s="30">
        <f>'[10]KAP''a uygun'!$H56</f>
        <v>-369552</v>
      </c>
      <c r="E56" s="1">
        <f>+C56-'[12]Statement of Cash Flow'!C56</f>
        <v>0</v>
      </c>
      <c r="F56" s="1">
        <f>+D56-'[12]Statement of Cash Flow'!D56</f>
        <v>0</v>
      </c>
      <c r="G56" s="32"/>
      <c r="H56" s="23"/>
      <c r="I56" s="33"/>
      <c r="J56" s="33"/>
      <c r="K56" s="27"/>
      <c r="L56" s="27"/>
      <c r="M56" s="27"/>
      <c r="N56" s="27"/>
      <c r="O56" s="27"/>
    </row>
    <row r="57" spans="1:15" s="11" customFormat="1" ht="13.2">
      <c r="A57" s="28" t="s">
        <v>4</v>
      </c>
      <c r="B57" s="21"/>
      <c r="C57" s="30">
        <f>'[10]KAP''a uygun'!$G57</f>
        <v>1990961</v>
      </c>
      <c r="D57" s="30">
        <f>'[10]KAP''a uygun'!$H57</f>
        <v>528549</v>
      </c>
      <c r="E57" s="1">
        <f>+C57-'[12]Statement of Cash Flow'!C57</f>
        <v>0</v>
      </c>
      <c r="F57" s="1">
        <f>+D57-'[12]Statement of Cash Flow'!D57</f>
        <v>0</v>
      </c>
      <c r="G57" s="32"/>
      <c r="H57" s="23"/>
      <c r="I57" s="33"/>
      <c r="J57" s="33"/>
      <c r="K57" s="27"/>
      <c r="L57" s="27"/>
      <c r="M57" s="27"/>
      <c r="N57" s="27"/>
      <c r="O57" s="27"/>
    </row>
    <row r="58" spans="1:15" s="11" customFormat="1" ht="13.2">
      <c r="A58" s="28" t="s">
        <v>148</v>
      </c>
      <c r="B58" s="21">
        <v>6</v>
      </c>
      <c r="C58" s="30">
        <f>'[10]KAP''a uygun'!$G58</f>
        <v>-98641</v>
      </c>
      <c r="D58" s="30">
        <f>'[10]KAP''a uygun'!$H58</f>
        <v>-61270</v>
      </c>
      <c r="E58" s="1">
        <f>+C58-'[12]Statement of Cash Flow'!C58</f>
        <v>0</v>
      </c>
      <c r="F58" s="1">
        <f>+D58-'[12]Statement of Cash Flow'!D58</f>
        <v>0</v>
      </c>
      <c r="G58" s="32"/>
      <c r="H58" s="23"/>
      <c r="I58" s="33"/>
      <c r="J58" s="34"/>
      <c r="K58" s="27"/>
      <c r="L58" s="27"/>
      <c r="M58" s="27"/>
      <c r="N58" s="27"/>
      <c r="O58" s="27"/>
    </row>
    <row r="59" spans="1:15" s="11" customFormat="1" ht="13.2">
      <c r="A59" s="28"/>
      <c r="B59" s="21"/>
      <c r="C59" s="45"/>
      <c r="D59" s="45"/>
      <c r="E59" s="1">
        <f>+C59-'[12]Statement of Cash Flow'!C59</f>
        <v>0</v>
      </c>
      <c r="F59" s="1">
        <f>+D59-'[12]Statement of Cash Flow'!D59</f>
        <v>0</v>
      </c>
      <c r="K59" s="27"/>
      <c r="L59" s="27"/>
      <c r="M59" s="27"/>
      <c r="N59" s="27"/>
      <c r="O59" s="27"/>
    </row>
    <row r="60" spans="1:15" s="51" customFormat="1" ht="24">
      <c r="A60" s="41" t="s">
        <v>164</v>
      </c>
      <c r="B60" s="42"/>
      <c r="C60" s="43">
        <f>+C5+C41+C51</f>
        <v>20584260</v>
      </c>
      <c r="D60" s="44">
        <f>+D5+D41+D51</f>
        <v>-7046607</v>
      </c>
      <c r="E60" s="1">
        <f>+C60-'[12]Statement of Cash Flow'!C60</f>
        <v>0</v>
      </c>
      <c r="F60" s="1">
        <f>+D60-'[12]Statement of Cash Flow'!D60</f>
        <v>0</v>
      </c>
      <c r="G60" s="22"/>
      <c r="H60" s="23"/>
      <c r="I60" s="24"/>
      <c r="J60" s="24"/>
      <c r="K60" s="27"/>
      <c r="L60" s="27"/>
      <c r="M60" s="27"/>
      <c r="N60" s="27"/>
      <c r="O60" s="27"/>
    </row>
    <row r="61" spans="1:15" s="51" customFormat="1" ht="13.2">
      <c r="A61" s="28" t="s">
        <v>163</v>
      </c>
      <c r="B61" s="21"/>
      <c r="C61" s="30">
        <f>'[10]KAP''a uygun'!$G$60</f>
        <v>-226222</v>
      </c>
      <c r="D61" s="31">
        <v>189416</v>
      </c>
      <c r="E61" s="1"/>
      <c r="F61" s="1"/>
      <c r="G61" s="22"/>
      <c r="H61" s="23"/>
      <c r="I61" s="24"/>
      <c r="J61" s="24"/>
      <c r="K61" s="27"/>
      <c r="L61" s="27"/>
      <c r="M61" s="27"/>
      <c r="N61" s="27"/>
      <c r="O61" s="27"/>
    </row>
    <row r="62" spans="1:15" s="11" customFormat="1" ht="13.2">
      <c r="A62" s="28"/>
      <c r="B62" s="21"/>
      <c r="C62" s="45"/>
      <c r="D62" s="45"/>
      <c r="E62" s="1"/>
      <c r="F62" s="1"/>
      <c r="H62" s="12"/>
      <c r="I62" s="12"/>
      <c r="J62" s="12"/>
      <c r="K62" s="27"/>
      <c r="L62" s="27"/>
      <c r="M62" s="27"/>
      <c r="N62" s="27"/>
      <c r="O62" s="27"/>
    </row>
    <row r="63" spans="1:15" s="11" customFormat="1" ht="13.2">
      <c r="A63" s="41" t="s">
        <v>112</v>
      </c>
      <c r="B63" s="42"/>
      <c r="C63" s="43">
        <f>'[10]KAP''a uygun'!$G$63</f>
        <v>10109622</v>
      </c>
      <c r="D63" s="43">
        <f>'[10]KAP''a uygun'!$H$63</f>
        <v>14106240</v>
      </c>
      <c r="E63" s="1">
        <f>+C63-'[12]Statement of Cash Flow'!C63</f>
        <v>0</v>
      </c>
      <c r="F63" s="1">
        <f>+D63-'[12]Statement of Cash Flow'!D63</f>
        <v>0</v>
      </c>
      <c r="G63" s="22"/>
      <c r="H63" s="23"/>
      <c r="I63" s="24"/>
      <c r="J63" s="24"/>
      <c r="K63" s="27"/>
      <c r="L63" s="27"/>
      <c r="M63" s="27"/>
      <c r="N63" s="27"/>
      <c r="O63" s="27"/>
    </row>
    <row r="64" spans="1:15" s="11" customFormat="1" ht="13.2">
      <c r="A64" s="28"/>
      <c r="B64" s="21"/>
      <c r="C64" s="45"/>
      <c r="D64" s="45"/>
      <c r="E64" s="1">
        <f>+C64-'[12]Statement of Cash Flow'!C64</f>
        <v>0</v>
      </c>
      <c r="F64" s="1">
        <f>+D64-'[12]Statement of Cash Flow'!D64</f>
        <v>0</v>
      </c>
      <c r="K64" s="27"/>
      <c r="L64" s="27"/>
      <c r="M64" s="27"/>
      <c r="N64" s="27"/>
      <c r="O64" s="27"/>
    </row>
    <row r="65" spans="1:15" s="11" customFormat="1" ht="13.2">
      <c r="A65" s="41" t="s">
        <v>113</v>
      </c>
      <c r="B65" s="42"/>
      <c r="C65" s="43">
        <f>+C60+C63+C61</f>
        <v>30467660</v>
      </c>
      <c r="D65" s="44">
        <f>+D60+D63+D61</f>
        <v>7249049</v>
      </c>
      <c r="E65" s="1">
        <f>+C65-'[12]Statement of Cash Flow'!C65</f>
        <v>0</v>
      </c>
      <c r="F65" s="1">
        <f>+D65-'[12]Statement of Cash Flow'!D65</f>
        <v>0</v>
      </c>
      <c r="G65" s="22"/>
      <c r="H65" s="22"/>
      <c r="I65" s="24"/>
      <c r="J65" s="24"/>
      <c r="K65" s="27"/>
      <c r="L65" s="27"/>
      <c r="M65" s="27"/>
      <c r="N65" s="27"/>
      <c r="O65" s="27"/>
    </row>
    <row r="66" spans="1:15" s="11" customFormat="1">
      <c r="A66" s="16"/>
      <c r="B66" s="52"/>
      <c r="C66" s="53"/>
      <c r="D66" s="54"/>
      <c r="E66" s="2"/>
      <c r="G66" s="55"/>
      <c r="H66" s="55"/>
      <c r="I66" s="12"/>
      <c r="J66" s="12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İbrahim Cengiz Yaşarsoy</cp:lastModifiedBy>
  <cp:lastPrinted>2023-10-25T16:47:27Z</cp:lastPrinted>
  <dcterms:created xsi:type="dcterms:W3CDTF">2005-07-26T06:55:04Z</dcterms:created>
  <dcterms:modified xsi:type="dcterms:W3CDTF">2023-10-25T16:48:22Z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