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1\Departman$\Muhasebe_ve_Finansman\Muhasebe\VTU1\2023 SPK MART\Finansal Sonuç Duyurusu\Mali Tablolar\"/>
    </mc:Choice>
  </mc:AlternateContent>
  <xr:revisionPtr revIDLastSave="0" documentId="13_ncr:1_{3C61A06D-F9DF-4967-AF8C-08A9D82545F4}" xr6:coauthVersionLast="47" xr6:coauthVersionMax="47" xr10:uidLastSave="{00000000-0000-0000-0000-000000000000}"/>
  <bookViews>
    <workbookView xWindow="-120" yWindow="-120" windowWidth="29040" windowHeight="15840" tabRatio="859" xr2:uid="{00000000-000D-0000-FFFF-FFFF00000000}"/>
  </bookViews>
  <sheets>
    <sheet name="Varlıklar" sheetId="37" r:id="rId1"/>
    <sheet name="Kaynaklar" sheetId="38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  <sheet name="Sheet1" sheetId="39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'!$A$1:$D$36</definedName>
    <definedName name="_xlnm.Print_Area" localSheetId="3">'Kapsamlı Gelir Tablosu '!$A$1:$D$26</definedName>
    <definedName name="_xlnm.Print_Area" localSheetId="1">Kaynaklar!$A$1:$D$54</definedName>
    <definedName name="_xlnm.Print_Area" localSheetId="5">'Nakit Akım Tablosu'!$A$1:$D$65</definedName>
    <definedName name="_xlnm.Print_Area" localSheetId="4">'Özkaynak Değişim Tablosu'!$A$1:$M$25</definedName>
    <definedName name="_xlnm.Print_Area" localSheetId="0">Varlıklar!$A$1:$D$40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5" i="34" l="1"/>
  <c r="E65" i="34"/>
  <c r="F64" i="34"/>
  <c r="E64" i="34"/>
  <c r="F63" i="34"/>
  <c r="E63" i="34"/>
  <c r="F60" i="34"/>
  <c r="E60" i="34"/>
  <c r="F59" i="34"/>
  <c r="E59" i="34"/>
  <c r="F58" i="34"/>
  <c r="E58" i="34"/>
  <c r="F57" i="34"/>
  <c r="E57" i="34"/>
  <c r="F56" i="34"/>
  <c r="E56" i="34"/>
  <c r="F55" i="34"/>
  <c r="E55" i="34"/>
  <c r="F54" i="34"/>
  <c r="E54" i="34"/>
  <c r="F53" i="34"/>
  <c r="E53" i="34"/>
  <c r="F52" i="34"/>
  <c r="E52" i="34"/>
  <c r="F51" i="34"/>
  <c r="E51" i="34"/>
  <c r="F50" i="34"/>
  <c r="E50" i="34"/>
  <c r="F49" i="34"/>
  <c r="E49" i="34"/>
  <c r="F48" i="34"/>
  <c r="E48" i="34"/>
  <c r="F47" i="34"/>
  <c r="E47" i="34"/>
  <c r="F46" i="34"/>
  <c r="E46" i="34"/>
  <c r="F45" i="34"/>
  <c r="E45" i="34"/>
  <c r="F44" i="34"/>
  <c r="E44" i="34"/>
  <c r="F43" i="34"/>
  <c r="E43" i="34"/>
  <c r="F42" i="34"/>
  <c r="E42" i="34"/>
  <c r="F41" i="34"/>
  <c r="E41" i="34"/>
  <c r="F40" i="34"/>
  <c r="E40" i="34"/>
  <c r="F39" i="34"/>
  <c r="E39" i="34"/>
  <c r="F38" i="34"/>
  <c r="E38" i="34"/>
  <c r="F37" i="34"/>
  <c r="E37" i="34"/>
  <c r="F36" i="34"/>
  <c r="E36" i="34"/>
  <c r="F35" i="34"/>
  <c r="E35" i="34"/>
  <c r="F34" i="34"/>
  <c r="E34" i="34"/>
  <c r="F33" i="34"/>
  <c r="E33" i="34"/>
  <c r="F32" i="34"/>
  <c r="E32" i="34"/>
  <c r="F31" i="34"/>
  <c r="E31" i="34"/>
  <c r="F30" i="34"/>
  <c r="E30" i="34"/>
  <c r="F29" i="34"/>
  <c r="E29" i="34"/>
  <c r="F28" i="34"/>
  <c r="E28" i="34"/>
  <c r="F27" i="34"/>
  <c r="E27" i="34"/>
  <c r="F26" i="34"/>
  <c r="E26" i="34"/>
  <c r="F25" i="34"/>
  <c r="E25" i="34"/>
  <c r="F24" i="34"/>
  <c r="E24" i="34"/>
  <c r="F23" i="34"/>
  <c r="E23" i="34"/>
  <c r="F21" i="34"/>
  <c r="E21" i="34"/>
  <c r="F20" i="34"/>
  <c r="E20" i="34"/>
  <c r="F19" i="34"/>
  <c r="E19" i="34"/>
  <c r="F18" i="34"/>
  <c r="E18" i="34"/>
  <c r="F17" i="34"/>
  <c r="E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F7" i="34"/>
  <c r="E7" i="34"/>
  <c r="F6" i="34"/>
  <c r="E6" i="34"/>
  <c r="F5" i="34"/>
  <c r="E5" i="34"/>
  <c r="M28" i="33"/>
  <c r="L28" i="33"/>
  <c r="K28" i="33"/>
  <c r="J28" i="33"/>
  <c r="H28" i="33"/>
  <c r="G28" i="33"/>
  <c r="F28" i="33"/>
  <c r="E28" i="33"/>
  <c r="D28" i="33"/>
  <c r="C28" i="33"/>
  <c r="B28" i="33"/>
  <c r="N25" i="33"/>
  <c r="N24" i="33"/>
  <c r="N23" i="33"/>
  <c r="N22" i="33"/>
  <c r="N21" i="33"/>
  <c r="N20" i="33"/>
  <c r="N18" i="33"/>
  <c r="N16" i="33"/>
  <c r="N15" i="33"/>
  <c r="N14" i="33"/>
  <c r="N13" i="33"/>
  <c r="N12" i="33"/>
  <c r="N11" i="33"/>
  <c r="N9" i="33"/>
  <c r="N6" i="33"/>
  <c r="N5" i="33"/>
  <c r="N4" i="33"/>
  <c r="H26" i="36"/>
  <c r="G26" i="36"/>
  <c r="H24" i="36"/>
  <c r="G24" i="36"/>
  <c r="H5" i="36"/>
  <c r="G5" i="36"/>
  <c r="H34" i="35"/>
  <c r="G34" i="35"/>
  <c r="H28" i="35"/>
  <c r="G28" i="35"/>
  <c r="H23" i="35"/>
  <c r="G23" i="35"/>
  <c r="H17" i="35"/>
  <c r="G17" i="35"/>
  <c r="H9" i="35"/>
  <c r="G9" i="35"/>
  <c r="F54" i="38"/>
  <c r="E54" i="38"/>
  <c r="F39" i="38"/>
  <c r="E39" i="38"/>
  <c r="F25" i="38"/>
  <c r="E25" i="38"/>
  <c r="F5" i="38"/>
  <c r="E5" i="38"/>
  <c r="F40" i="37"/>
  <c r="E40" i="37"/>
  <c r="F21" i="37"/>
  <c r="E21" i="37"/>
  <c r="F5" i="37"/>
  <c r="E5" i="37"/>
  <c r="D63" i="34"/>
  <c r="C63" i="34"/>
  <c r="C61" i="34"/>
  <c r="D58" i="34"/>
  <c r="C58" i="34"/>
  <c r="D57" i="34"/>
  <c r="C57" i="34"/>
  <c r="D56" i="34"/>
  <c r="C56" i="34"/>
  <c r="D55" i="34"/>
  <c r="C55" i="34"/>
  <c r="D54" i="34"/>
  <c r="C54" i="34"/>
  <c r="D53" i="34"/>
  <c r="C53" i="34"/>
  <c r="D49" i="34"/>
  <c r="C49" i="34"/>
  <c r="D48" i="34"/>
  <c r="C48" i="34"/>
  <c r="D47" i="34"/>
  <c r="C47" i="34"/>
  <c r="D46" i="34"/>
  <c r="C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C31" i="34"/>
  <c r="D30" i="34"/>
  <c r="C30" i="34"/>
  <c r="D29" i="34"/>
  <c r="C29" i="34"/>
  <c r="D28" i="34"/>
  <c r="C28" i="34"/>
  <c r="D27" i="34"/>
  <c r="C27" i="34"/>
  <c r="D26" i="34"/>
  <c r="C26" i="34"/>
  <c r="D22" i="34"/>
  <c r="C22" i="34"/>
  <c r="D21" i="34"/>
  <c r="C21" i="34"/>
  <c r="D20" i="34"/>
  <c r="C20" i="34"/>
  <c r="D19" i="34"/>
  <c r="C19" i="34"/>
  <c r="D18" i="34"/>
  <c r="C18" i="34"/>
  <c r="D17" i="34"/>
  <c r="C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C10" i="34"/>
  <c r="D9" i="34"/>
  <c r="C9" i="34"/>
  <c r="D8" i="34"/>
  <c r="C8" i="34"/>
  <c r="D24" i="33"/>
  <c r="D23" i="33"/>
  <c r="I24" i="33"/>
  <c r="I23" i="33"/>
  <c r="E24" i="33"/>
  <c r="E23" i="33"/>
  <c r="J24" i="33"/>
  <c r="J23" i="33"/>
  <c r="M21" i="33"/>
  <c r="L21" i="33"/>
  <c r="K21" i="33"/>
  <c r="J21" i="33"/>
  <c r="I21" i="33"/>
  <c r="H21" i="33"/>
  <c r="H22" i="33" s="1"/>
  <c r="H25" i="33" s="1"/>
  <c r="G21" i="33"/>
  <c r="M20" i="33"/>
  <c r="L20" i="33"/>
  <c r="K20" i="33"/>
  <c r="J20" i="33"/>
  <c r="I20" i="33"/>
  <c r="H20" i="33"/>
  <c r="G20" i="33"/>
  <c r="M18" i="33"/>
  <c r="L18" i="33"/>
  <c r="L25" i="33" s="1"/>
  <c r="K18" i="33"/>
  <c r="J18" i="33"/>
  <c r="I18" i="33"/>
  <c r="H18" i="33"/>
  <c r="G18" i="33"/>
  <c r="K24" i="33"/>
  <c r="K23" i="33"/>
  <c r="H24" i="33"/>
  <c r="H23" i="33"/>
  <c r="L24" i="33"/>
  <c r="L23" i="33"/>
  <c r="E21" i="33"/>
  <c r="D21" i="33"/>
  <c r="C21" i="33"/>
  <c r="C22" i="33" s="1"/>
  <c r="C25" i="33" s="1"/>
  <c r="B21" i="33"/>
  <c r="B22" i="33" s="1"/>
  <c r="E20" i="33"/>
  <c r="E22" i="33" s="1"/>
  <c r="E25" i="33" s="1"/>
  <c r="D20" i="33"/>
  <c r="C20" i="33"/>
  <c r="B20" i="33"/>
  <c r="E18" i="33"/>
  <c r="D18" i="33"/>
  <c r="C18" i="33"/>
  <c r="B18" i="33"/>
  <c r="M24" i="33"/>
  <c r="M23" i="33"/>
  <c r="C24" i="33"/>
  <c r="C23" i="33"/>
  <c r="G24" i="33"/>
  <c r="G23" i="33"/>
  <c r="B24" i="33"/>
  <c r="B23" i="33"/>
  <c r="M16" i="33"/>
  <c r="L16" i="33"/>
  <c r="K16" i="33"/>
  <c r="J16" i="33"/>
  <c r="I16" i="33"/>
  <c r="H16" i="33"/>
  <c r="G16" i="33"/>
  <c r="E16" i="33"/>
  <c r="D16" i="33"/>
  <c r="C16" i="33"/>
  <c r="B16" i="33"/>
  <c r="L15" i="33"/>
  <c r="K15" i="33"/>
  <c r="J15" i="33"/>
  <c r="H15" i="33"/>
  <c r="G15" i="33"/>
  <c r="E15" i="33"/>
  <c r="D15" i="33"/>
  <c r="C15" i="33"/>
  <c r="B15" i="33"/>
  <c r="L14" i="33"/>
  <c r="K14" i="33"/>
  <c r="J14" i="33"/>
  <c r="H14" i="33"/>
  <c r="G14" i="33"/>
  <c r="E14" i="33"/>
  <c r="D14" i="33"/>
  <c r="C14" i="33"/>
  <c r="B14" i="33"/>
  <c r="L13" i="33"/>
  <c r="K13" i="33"/>
  <c r="J13" i="33"/>
  <c r="H13" i="33"/>
  <c r="G13" i="33"/>
  <c r="E13" i="33"/>
  <c r="D13" i="33"/>
  <c r="C13" i="33"/>
  <c r="B13" i="33"/>
  <c r="L12" i="33"/>
  <c r="K12" i="33"/>
  <c r="J12" i="33"/>
  <c r="H12" i="33"/>
  <c r="G12" i="33"/>
  <c r="E12" i="33"/>
  <c r="D12" i="33"/>
  <c r="C12" i="33"/>
  <c r="B12" i="33"/>
  <c r="M11" i="33"/>
  <c r="L11" i="33"/>
  <c r="K11" i="33"/>
  <c r="J11" i="33"/>
  <c r="H11" i="33"/>
  <c r="G11" i="33"/>
  <c r="E11" i="33"/>
  <c r="D11" i="33"/>
  <c r="C11" i="33"/>
  <c r="B11" i="33"/>
  <c r="M4" i="33"/>
  <c r="J22" i="33"/>
  <c r="G22" i="33"/>
  <c r="G25" i="33" s="1"/>
  <c r="M22" i="33"/>
  <c r="M25" i="33" s="1"/>
  <c r="F22" i="33"/>
  <c r="I22" i="33"/>
  <c r="I25" i="33" s="1"/>
  <c r="K22" i="33"/>
  <c r="L22" i="33"/>
  <c r="L4" i="33"/>
  <c r="K4" i="33"/>
  <c r="J4" i="33"/>
  <c r="H4" i="33"/>
  <c r="G4" i="33"/>
  <c r="E4" i="33"/>
  <c r="D4" i="33"/>
  <c r="C4" i="33"/>
  <c r="B4" i="33"/>
  <c r="D22" i="36"/>
  <c r="D21" i="36"/>
  <c r="D18" i="36"/>
  <c r="D16" i="36"/>
  <c r="D13" i="36"/>
  <c r="D10" i="36"/>
  <c r="C22" i="36"/>
  <c r="C21" i="36"/>
  <c r="C18" i="36"/>
  <c r="C17" i="36"/>
  <c r="C16" i="36"/>
  <c r="C13" i="36"/>
  <c r="C10" i="36"/>
  <c r="J25" i="33" l="1"/>
  <c r="K25" i="33"/>
  <c r="D22" i="33"/>
  <c r="D25" i="33" s="1"/>
  <c r="B25" i="33"/>
  <c r="D32" i="35" l="1"/>
  <c r="D31" i="35"/>
  <c r="D26" i="35"/>
  <c r="D25" i="35"/>
  <c r="D20" i="35"/>
  <c r="D19" i="35"/>
  <c r="D15" i="35"/>
  <c r="D14" i="35"/>
  <c r="D13" i="35"/>
  <c r="D12" i="35"/>
  <c r="D11" i="35"/>
  <c r="D7" i="35"/>
  <c r="D6" i="35"/>
  <c r="D48" i="38" l="1"/>
  <c r="D37" i="38"/>
  <c r="D34" i="38"/>
  <c r="D28" i="38"/>
  <c r="D21" i="38"/>
  <c r="D10" i="38"/>
  <c r="D33" i="37"/>
  <c r="D31" i="37"/>
  <c r="D25" i="37"/>
  <c r="D13" i="37"/>
  <c r="D12" i="37"/>
  <c r="D10" i="37"/>
  <c r="D9" i="37"/>
  <c r="D61" i="39"/>
  <c r="D60" i="39"/>
  <c r="D59" i="39"/>
  <c r="D58" i="39"/>
  <c r="D56" i="39"/>
  <c r="D54" i="39"/>
  <c r="D52" i="39"/>
  <c r="D51" i="39"/>
  <c r="D50" i="39"/>
  <c r="D45" i="39"/>
  <c r="D44" i="39"/>
  <c r="D43" i="39"/>
  <c r="D42" i="39"/>
  <c r="D41" i="39"/>
  <c r="D38" i="39"/>
  <c r="D37" i="39"/>
  <c r="D31" i="39"/>
  <c r="D30" i="39"/>
  <c r="D29" i="39"/>
  <c r="D27" i="39"/>
  <c r="D26" i="39"/>
  <c r="D25" i="39"/>
  <c r="D23" i="39"/>
  <c r="D22" i="39"/>
  <c r="D20" i="39"/>
  <c r="D19" i="39"/>
  <c r="D17" i="39"/>
  <c r="D9" i="39"/>
  <c r="D6" i="39"/>
  <c r="D4" i="39"/>
  <c r="D34" i="37"/>
  <c r="D37" i="37" l="1"/>
  <c r="D50" i="38" l="1"/>
  <c r="D23" i="37" l="1"/>
  <c r="D28" i="37" l="1"/>
  <c r="D29" i="38" l="1"/>
  <c r="D11" i="38"/>
  <c r="D23" i="38" l="1"/>
  <c r="D15" i="37" l="1"/>
  <c r="D35" i="38" l="1"/>
  <c r="D32" i="38" l="1"/>
  <c r="D18" i="38" l="1"/>
  <c r="D16" i="38"/>
  <c r="D42" i="38" l="1"/>
  <c r="D47" i="38"/>
  <c r="D43" i="38" l="1"/>
  <c r="D45" i="38" l="1"/>
  <c r="D33" i="38" l="1"/>
  <c r="D17" i="38" l="1"/>
  <c r="D20" i="38" l="1"/>
  <c r="D14" i="38" l="1"/>
  <c r="D32" i="37" l="1"/>
  <c r="D17" i="37" l="1"/>
  <c r="D13" i="38" l="1"/>
  <c r="D36" i="37"/>
  <c r="D16" i="37" l="1"/>
  <c r="D7" i="37" l="1"/>
  <c r="D30" i="38" l="1"/>
  <c r="D27" i="37"/>
  <c r="D8" i="38" l="1"/>
  <c r="D30" i="37" l="1"/>
  <c r="D14" i="37"/>
  <c r="D52" i="38" l="1"/>
  <c r="D49" i="38" l="1"/>
  <c r="D51" i="38" l="1"/>
  <c r="D41" i="38" l="1"/>
  <c r="C13" i="37" l="1"/>
  <c r="C46" i="39"/>
  <c r="C43" i="39"/>
  <c r="C30" i="39"/>
  <c r="C19" i="39"/>
  <c r="C37" i="38"/>
  <c r="C34" i="38"/>
  <c r="C21" i="38"/>
  <c r="C10" i="38"/>
  <c r="C33" i="37"/>
  <c r="C25" i="37"/>
  <c r="C12" i="37"/>
  <c r="C10" i="37"/>
  <c r="C9" i="37"/>
  <c r="C31" i="37" l="1"/>
  <c r="C59" i="39" l="1"/>
  <c r="C50" i="38"/>
  <c r="C23" i="38" l="1"/>
  <c r="C32" i="39"/>
  <c r="C45" i="39" l="1"/>
  <c r="C36" i="38"/>
  <c r="C51" i="39" l="1"/>
  <c r="C42" i="38"/>
  <c r="C43" i="38"/>
  <c r="C52" i="39"/>
  <c r="C56" i="39" l="1"/>
  <c r="C47" i="38"/>
  <c r="C45" i="38" l="1"/>
  <c r="C54" i="39"/>
  <c r="C44" i="39" l="1"/>
  <c r="C35" i="38"/>
  <c r="C11" i="38" l="1"/>
  <c r="C20" i="39"/>
  <c r="C38" i="39"/>
  <c r="C29" i="38"/>
  <c r="C23" i="37"/>
  <c r="C15" i="37"/>
  <c r="C9" i="39" l="1"/>
  <c r="C28" i="37"/>
  <c r="C30" i="37"/>
  <c r="C32" i="37" l="1"/>
  <c r="C36" i="37" l="1"/>
  <c r="C37" i="39" l="1"/>
  <c r="C28" i="38"/>
  <c r="C27" i="37" l="1"/>
  <c r="C50" i="39" l="1"/>
  <c r="C41" i="38"/>
  <c r="C4" i="39"/>
  <c r="C7" i="37"/>
  <c r="C11" i="35" l="1"/>
  <c r="C31" i="35" l="1"/>
  <c r="C13" i="35"/>
  <c r="C60" i="39" l="1"/>
  <c r="C51" i="38"/>
  <c r="C39" i="39" l="1"/>
  <c r="C30" i="38"/>
  <c r="C20" i="35" l="1"/>
  <c r="C6" i="35"/>
  <c r="C12" i="35" l="1"/>
  <c r="C25" i="35"/>
  <c r="C19" i="35"/>
  <c r="C14" i="35" l="1"/>
  <c r="C15" i="35"/>
  <c r="C32" i="35"/>
  <c r="C7" i="35"/>
  <c r="C6" i="39" l="1"/>
  <c r="C14" i="37"/>
  <c r="C58" i="39" l="1"/>
  <c r="C49" i="38"/>
  <c r="C57" i="39"/>
  <c r="C48" i="38"/>
  <c r="C26" i="35" l="1"/>
  <c r="C61" i="39" l="1"/>
  <c r="C52" i="38"/>
  <c r="C37" i="37" l="1"/>
  <c r="C16" i="37"/>
  <c r="C31" i="39" l="1"/>
  <c r="C22" i="38"/>
  <c r="C34" i="37" l="1"/>
  <c r="C32" i="38" l="1"/>
  <c r="C41" i="39"/>
  <c r="C17" i="39" l="1"/>
  <c r="C8" i="38"/>
  <c r="C25" i="39" l="1"/>
  <c r="C16" i="38"/>
  <c r="C18" i="38"/>
  <c r="C27" i="39"/>
  <c r="C33" i="38" l="1"/>
  <c r="C42" i="39"/>
  <c r="C20" i="38" l="1"/>
  <c r="C29" i="39"/>
  <c r="C23" i="39" l="1"/>
  <c r="C14" i="38"/>
  <c r="C17" i="38" l="1"/>
  <c r="C26" i="39"/>
  <c r="C22" i="39" l="1"/>
  <c r="C13" i="38"/>
  <c r="C48" i="39" l="1"/>
  <c r="D48" i="39"/>
  <c r="C34" i="39"/>
  <c r="D34" i="39"/>
  <c r="D14" i="39"/>
  <c r="D63" i="39" s="1"/>
  <c r="C14" i="39"/>
  <c r="D8" i="39"/>
  <c r="D3" i="39"/>
  <c r="D12" i="39" s="1"/>
  <c r="C3" i="39"/>
  <c r="C63" i="39" l="1"/>
  <c r="B22" i="36" l="1"/>
  <c r="B21" i="36"/>
  <c r="B18" i="36"/>
  <c r="B16" i="36"/>
  <c r="B13" i="36"/>
  <c r="D30" i="35" l="1"/>
  <c r="C2" i="36" l="1"/>
  <c r="C25" i="38" l="1"/>
  <c r="C11" i="39"/>
  <c r="C8" i="39" s="1"/>
  <c r="C12" i="39" s="1"/>
  <c r="I9" i="33" l="1"/>
  <c r="D9" i="33" l="1"/>
  <c r="B9" i="33"/>
  <c r="E9" i="33"/>
  <c r="L9" i="33" l="1"/>
  <c r="C9" i="33"/>
  <c r="G9" i="33"/>
  <c r="K9" i="33"/>
  <c r="J9" i="33"/>
  <c r="H9" i="33"/>
  <c r="D21" i="37" l="1"/>
  <c r="C21" i="37" l="1"/>
  <c r="D21" i="35"/>
  <c r="C21" i="35"/>
  <c r="D25" i="38" l="1"/>
  <c r="M15" i="33" l="1"/>
  <c r="M12" i="33"/>
  <c r="M9" i="33"/>
  <c r="M13" i="33" l="1"/>
  <c r="D2" i="38" l="1"/>
  <c r="C2" i="38"/>
  <c r="E24" i="36" l="1"/>
  <c r="F24" i="36" l="1"/>
  <c r="D3" i="38"/>
  <c r="C3" i="38"/>
  <c r="A1" i="38"/>
  <c r="D5" i="38" l="1"/>
  <c r="D39" i="38"/>
  <c r="D54" i="38" l="1"/>
  <c r="F5" i="36"/>
  <c r="F26" i="36" s="1"/>
  <c r="E5" i="36"/>
  <c r="E26" i="36" s="1"/>
  <c r="C5" i="38" l="1"/>
  <c r="C39" i="38" l="1"/>
  <c r="C54" i="38" l="1"/>
  <c r="D5" i="37"/>
  <c r="C5" i="37"/>
  <c r="C40" i="37" l="1"/>
  <c r="D40" i="37"/>
  <c r="C30" i="35" l="1"/>
  <c r="F3" i="36" l="1"/>
  <c r="E3" i="36"/>
  <c r="D3" i="36"/>
  <c r="D2" i="36"/>
  <c r="C3" i="36"/>
  <c r="D24" i="36"/>
  <c r="C24" i="36"/>
  <c r="D9" i="35"/>
  <c r="C9" i="35"/>
  <c r="F2" i="36"/>
  <c r="E2" i="36"/>
  <c r="D17" i="35" l="1"/>
  <c r="C17" i="35"/>
  <c r="D23" i="35" l="1"/>
  <c r="C23" i="35"/>
  <c r="D28" i="35" l="1"/>
  <c r="C28" i="35"/>
  <c r="C34" i="35" l="1"/>
  <c r="D34" i="35"/>
  <c r="C5" i="36" l="1"/>
  <c r="D5" i="36"/>
  <c r="C26" i="36"/>
  <c r="D51" i="34"/>
  <c r="D26" i="36" l="1"/>
  <c r="D7" i="34" l="1"/>
  <c r="D41" i="34"/>
  <c r="D24" i="34"/>
  <c r="D6" i="34" l="1"/>
  <c r="C6" i="34" l="1"/>
  <c r="D33" i="34"/>
  <c r="D5" i="34" l="1"/>
  <c r="D60" i="34" l="1"/>
  <c r="D65" i="34" l="1"/>
  <c r="C51" i="34" l="1"/>
  <c r="C41" i="34" l="1"/>
  <c r="C7" i="34" l="1"/>
  <c r="C24" i="34" l="1"/>
  <c r="C33" i="34" l="1"/>
  <c r="C5" i="34" l="1"/>
  <c r="C60" i="34" l="1"/>
  <c r="C65" i="34" l="1"/>
</calcChain>
</file>

<file path=xl/sharedStrings.xml><?xml version="1.0" encoding="utf-8"?>
<sst xmlns="http://schemas.openxmlformats.org/spreadsheetml/2006/main" count="316" uniqueCount="188">
  <si>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</si>
  <si>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</si>
  <si>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</si>
  <si>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</si>
  <si>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</si>
  <si>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</si>
  <si>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</si>
  <si>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</si>
  <si>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</si>
  <si>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</si>
  <si>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</si>
  <si>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</si>
  <si>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</si>
  <si>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</si>
  <si>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</si>
  <si>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</si>
  <si>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</si>
  <si>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</si>
  <si>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</si>
  <si>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</si>
  <si>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</si>
  <si>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</si>
  <si>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</si>
  <si>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</si>
  <si>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</si>
  <si>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</si>
  <si>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</si>
  <si>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</si>
  <si>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</si>
  <si>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</si>
  <si>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</si>
  <si>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</si>
  <si>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</si>
  <si>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</si>
  <si>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</si>
  <si>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</si>
  <si>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</si>
  <si>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</si>
  <si>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</si>
  <si>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</si>
  <si>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</si>
  <si>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</si>
  <si>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</si>
  <si>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</si>
  <si>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</si>
  <si>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</si>
  <si>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</si>
  <si>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</si>
  <si>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</si>
  <si>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</si>
  <si>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</si>
  <si>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</si>
  <si>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</si>
  <si>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</si>
  <si>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</si>
  <si>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</si>
  <si>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</si>
  <si>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</si>
  <si>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</si>
  <si>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</si>
  <si>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</si>
  <si>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</si>
  <si>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</si>
  <si>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</si>
  <si>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</si>
  <si>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</si>
  <si>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</si>
  <si>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</si>
  <si>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</si>
  <si>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</si>
  <si>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</si>
  <si>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</si>
  <si>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</si>
  <si>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</si>
  <si>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</si>
  <si>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</si>
  <si>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</si>
  <si>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</si>
  <si>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</si>
  <si>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</si>
  <si>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</si>
  <si>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</si>
  <si>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</si>
  <si>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</si>
  <si>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</si>
  <si>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</si>
  <si>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</si>
  <si>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</si>
  <si>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</si>
  <si>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</si>
  <si>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</si>
  <si>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</si>
  <si>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</si>
  <si>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</si>
  <si>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</si>
  <si>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</si>
  <si>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</si>
  <si>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</si>
  <si>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</si>
  <si>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</si>
  <si>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</si>
  <si>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</si>
  <si>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</si>
  <si>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</si>
  <si>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</si>
  <si>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</si>
  <si>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</si>
  <si>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</si>
  <si>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</si>
  <si>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</si>
  <si>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</si>
  <si>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</si>
  <si>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</si>
  <si>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</si>
  <si>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</si>
  <si>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</si>
  <si>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</si>
  <si>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</si>
  <si>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</si>
  <si>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</si>
  <si>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</si>
  <si>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</si>
  <si>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</si>
  <si>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</si>
  <si>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</si>
  <si>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</si>
  <si>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</si>
  <si>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</si>
  <si>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</si>
  <si>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</si>
  <si>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</si>
  <si>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</si>
  <si>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</si>
  <si>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</si>
  <si>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</si>
  <si>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</si>
  <si>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</si>
  <si>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</si>
  <si>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</si>
  <si>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</si>
  <si>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</si>
  <si>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</si>
  <si>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</si>
  <si>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</si>
  <si>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 xml:space="preserve">  - Kiralama işlemlerinden borçlar</t>
  </si>
  <si>
    <t>Pazarlama giderleri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</si>
  <si>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</si>
  <si>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</si>
  <si>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</si>
  <si>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</si>
  <si>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</si>
  <si>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</si>
  <si>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</si>
  <si>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 xml:space="preserve">Yeniden Düzenlenmiş </t>
  </si>
  <si>
    <t>Diğer duran varlıklar</t>
  </si>
  <si>
    <t>Bağlı ortaklıkların kontrolünün elde edilmesine yönelik ödemelere ilişkin
   nakit çıkışları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</si>
  <si>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</si>
  <si>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</si>
  <si>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</si>
  <si>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</si>
  <si>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- Diğer Uzun Vadeli Borçlar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</si>
  <si>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</si>
  <si>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</si>
  <si>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</si>
  <si>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</si>
  <si>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</si>
  <si>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</si>
  <si>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</si>
  <si>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Kar payları</t>
  </si>
  <si>
    <t>Yeniden düzeltmelerin etkisi</t>
  </si>
  <si>
    <t>Cari dönem 
bağımsız denetimden 
geçmemiş</t>
  </si>
  <si>
    <t>Geçmiş dönem bağımsız denetimden geçmiş</t>
  </si>
  <si>
    <t>Ford Otomotiv Sanayi A.Ş. 31 Mart 2023 ve 31 Aralık 2022 tarihleri itibarıyla finansal durum tabloları</t>
  </si>
  <si>
    <t>Geçmiş dönem 
bağımsız denetimden 
geçmemiş</t>
  </si>
  <si>
    <t>1 Ocak-
31 Mart 2022</t>
  </si>
  <si>
    <t>1 Ocak-
31 Mart 2023</t>
  </si>
  <si>
    <t>15,25 Kr</t>
  </si>
  <si>
    <t>7,98 Kr</t>
  </si>
  <si>
    <t>Ford Otomotiv Sanayi A.Ş. 31 Mart 2023 ve 2022 tarihlerinde sona eren üç aylık ara dönemlere ait kar veya zarar tabloları</t>
  </si>
  <si>
    <t>Ford Otomotiv Sanayi A.Ş. 31 Mart 2023 ve 2022 tarihlerinde sona eren üç aylık ara dönemlere ait diğer kapsamlı gelir tabloları</t>
  </si>
  <si>
    <t>Ford Otomotiv Sanayi A.Ş. 1 Ocak - 31 Mart 2023 ve 2022 hesap dönemlerine ait özkaynak değişim tabloları</t>
  </si>
  <si>
    <t>1 Ocak 2022 itibarıyla bakiyeler</t>
  </si>
  <si>
    <t>31 Mart 2022 itibarıyla bakiyeler</t>
  </si>
  <si>
    <t xml:space="preserve">1 Ocak 2023 itibarıyla bakiyeler </t>
  </si>
  <si>
    <t>31 Mart 2023 itibarıyla bakiyeler</t>
  </si>
  <si>
    <t>Ford Otomotiv Sanayi A.Ş. 1 Ocak - 31 Mart 2023 ve 2022 hesap dönemlerine ait nakit akış tabloları</t>
  </si>
  <si>
    <t>Cari dönem 
bağımsız
denetimden 
geçmemiş 
31 Mart 2023</t>
  </si>
  <si>
    <t>Geçmiş dönem 
bağımsız 
denetimden 
geçmemiş 
31 Mart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</si>
</sst>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60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7" fillId="2" borderId="0"/>
    <xf numFmtId="0" fontId="7" fillId="0" borderId="0"/>
    <xf numFmtId="180" fontId="7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/>
    <xf numFmtId="0" fontId="10" fillId="0" borderId="0" applyFont="0" applyBorder="0" applyAlignment="0">
      <alignment horizontal="centerContinuous"/>
    </xf>
    <xf numFmtId="0" fontId="11" fillId="1" borderId="0">
      <alignment horizontal="centerContinuous" vertical="center"/>
    </xf>
    <xf numFmtId="182" fontId="12" fillId="5" borderId="1">
      <alignment horizontal="left" vertical="center"/>
    </xf>
    <xf numFmtId="0" fontId="13" fillId="0" borderId="0"/>
    <xf numFmtId="171" fontId="6" fillId="0" borderId="0" applyFill="0" applyBorder="0" applyAlignment="0"/>
    <xf numFmtId="172" fontId="6" fillId="0" borderId="0" applyFill="0" applyBorder="0" applyAlignment="0"/>
    <xf numFmtId="173" fontId="6" fillId="0" borderId="0" applyFill="0" applyBorder="0" applyAlignment="0"/>
    <xf numFmtId="174" fontId="6" fillId="0" borderId="0" applyFill="0" applyBorder="0" applyAlignment="0"/>
    <xf numFmtId="175" fontId="6" fillId="0" borderId="0" applyFill="0" applyBorder="0" applyAlignment="0"/>
    <xf numFmtId="171" fontId="6" fillId="0" borderId="0" applyFill="0" applyBorder="0" applyAlignment="0"/>
    <xf numFmtId="176" fontId="6" fillId="0" borderId="0" applyFill="0" applyBorder="0" applyAlignment="0"/>
    <xf numFmtId="172" fontId="6" fillId="0" borderId="0" applyFill="0" applyBorder="0" applyAlignment="0"/>
    <xf numFmtId="0" fontId="15" fillId="0" borderId="2">
      <alignment horizontal="center"/>
    </xf>
    <xf numFmtId="183" fontId="16" fillId="0" borderId="0"/>
    <xf numFmtId="183" fontId="16" fillId="0" borderId="0"/>
    <xf numFmtId="183" fontId="16" fillId="0" borderId="0"/>
    <xf numFmtId="183" fontId="16" fillId="0" borderId="0"/>
    <xf numFmtId="183" fontId="16" fillId="0" borderId="0"/>
    <xf numFmtId="183" fontId="16" fillId="0" borderId="0"/>
    <xf numFmtId="183" fontId="16" fillId="0" borderId="0"/>
    <xf numFmtId="183" fontId="16" fillId="0" borderId="0"/>
    <xf numFmtId="171" fontId="6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8" fillId="0" borderId="0"/>
    <xf numFmtId="172" fontId="6" fillId="0" borderId="0" applyFont="0" applyFill="0" applyBorder="0" applyAlignment="0" applyProtection="0"/>
    <xf numFmtId="184" fontId="7" fillId="6" borderId="0" applyFont="0" applyBorder="0"/>
    <xf numFmtId="0" fontId="17" fillId="0" borderId="0" applyNumberFormat="0" applyFill="0" applyBorder="0" applyAlignment="0" applyProtection="0"/>
    <xf numFmtId="14" fontId="18" fillId="0" borderId="0" applyFill="0" applyBorder="0" applyAlignment="0"/>
    <xf numFmtId="15" fontId="19" fillId="0" borderId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1" fontId="6" fillId="0" borderId="0" applyFill="0" applyBorder="0" applyAlignment="0"/>
    <xf numFmtId="172" fontId="6" fillId="0" borderId="0" applyFill="0" applyBorder="0" applyAlignment="0"/>
    <xf numFmtId="171" fontId="6" fillId="0" borderId="0" applyFill="0" applyBorder="0" applyAlignment="0"/>
    <xf numFmtId="176" fontId="6" fillId="0" borderId="0" applyFill="0" applyBorder="0" applyAlignment="0"/>
    <xf numFmtId="172" fontId="6" fillId="0" borderId="0" applyFill="0" applyBorder="0" applyAlignment="0"/>
    <xf numFmtId="0" fontId="20" fillId="0" borderId="3">
      <alignment horizontal="center"/>
    </xf>
    <xf numFmtId="3" fontId="21" fillId="0" borderId="0">
      <alignment horizontal="right"/>
    </xf>
    <xf numFmtId="2" fontId="17" fillId="0" borderId="0" applyFill="0" applyBorder="0" applyAlignment="0" applyProtection="0"/>
    <xf numFmtId="38" fontId="22" fillId="6" borderId="0" applyNumberFormat="0" applyBorder="0" applyAlignment="0" applyProtection="0"/>
    <xf numFmtId="0" fontId="23" fillId="0" borderId="4">
      <alignment vertical="center"/>
    </xf>
    <xf numFmtId="0" fontId="24" fillId="7" borderId="0">
      <alignment horizontal="center"/>
    </xf>
    <xf numFmtId="0" fontId="25" fillId="0" borderId="5" applyNumberFormat="0" applyAlignment="0" applyProtection="0">
      <alignment horizontal="left" vertical="center"/>
    </xf>
    <xf numFmtId="0" fontId="26" fillId="1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2" fillId="8" borderId="6" applyNumberFormat="0" applyBorder="0" applyAlignment="0" applyProtection="0"/>
    <xf numFmtId="0" fontId="8" fillId="0" borderId="0"/>
    <xf numFmtId="171" fontId="6" fillId="0" borderId="0" applyFill="0" applyBorder="0" applyAlignment="0"/>
    <xf numFmtId="172" fontId="6" fillId="0" borderId="0" applyFill="0" applyBorder="0" applyAlignment="0"/>
    <xf numFmtId="171" fontId="6" fillId="0" borderId="0" applyFill="0" applyBorder="0" applyAlignment="0"/>
    <xf numFmtId="176" fontId="6" fillId="0" borderId="0" applyFill="0" applyBorder="0" applyAlignment="0"/>
    <xf numFmtId="172" fontId="6" fillId="0" borderId="0" applyFill="0" applyBorder="0" applyAlignment="0"/>
    <xf numFmtId="0" fontId="29" fillId="0" borderId="0">
      <alignment horizontal="center"/>
    </xf>
    <xf numFmtId="0" fontId="30" fillId="0" borderId="7">
      <alignment horizontal="centerContinuous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0"/>
    <xf numFmtId="185" fontId="19" fillId="0" borderId="0" applyFont="0" applyFill="0" applyBorder="0" applyAlignment="0" applyProtection="0"/>
    <xf numFmtId="186" fontId="19" fillId="0" borderId="0" applyFont="0" applyFill="0" applyBorder="0" applyAlignment="0" applyProtection="0"/>
    <xf numFmtId="181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" fontId="8" fillId="0" borderId="0" applyFont="0" applyFill="0" applyBorder="0" applyAlignment="0" applyProtection="0"/>
    <xf numFmtId="40" fontId="32" fillId="10" borderId="0">
      <alignment horizontal="right"/>
    </xf>
    <xf numFmtId="0" fontId="33" fillId="10" borderId="0">
      <alignment horizontal="right"/>
    </xf>
    <xf numFmtId="0" fontId="34" fillId="10" borderId="3"/>
    <xf numFmtId="0" fontId="34" fillId="0" borderId="0" applyBorder="0">
      <alignment horizontal="centerContinuous"/>
    </xf>
    <xf numFmtId="0" fontId="35" fillId="0" borderId="0" applyBorder="0">
      <alignment horizontal="centerContinuous"/>
    </xf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175" fontId="6" fillId="0" borderId="0" applyFont="0" applyFill="0" applyBorder="0" applyAlignment="0" applyProtection="0"/>
    <xf numFmtId="173" fontId="16" fillId="0" borderId="0" applyFont="0" applyFill="0" applyBorder="0" applyAlignment="0" applyProtection="0"/>
    <xf numFmtId="10" fontId="7" fillId="0" borderId="0" applyFont="0" applyFill="0" applyBorder="0" applyAlignment="0" applyProtection="0"/>
    <xf numFmtId="171" fontId="6" fillId="0" borderId="0" applyFill="0" applyBorder="0" applyAlignment="0"/>
    <xf numFmtId="172" fontId="6" fillId="0" borderId="0" applyFill="0" applyBorder="0" applyAlignment="0"/>
    <xf numFmtId="171" fontId="6" fillId="0" borderId="0" applyFill="0" applyBorder="0" applyAlignment="0"/>
    <xf numFmtId="176" fontId="6" fillId="0" borderId="0" applyFill="0" applyBorder="0" applyAlignment="0"/>
    <xf numFmtId="172" fontId="6" fillId="0" borderId="0" applyFill="0" applyBorder="0" applyAlignment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4" fillId="0" borderId="8">
      <alignment horizontal="center"/>
    </xf>
    <xf numFmtId="3" fontId="19" fillId="0" borderId="0" applyFont="0" applyFill="0" applyBorder="0" applyAlignment="0" applyProtection="0"/>
    <xf numFmtId="0" fontId="19" fillId="11" borderId="0" applyNumberFormat="0" applyFont="0" applyBorder="0" applyAlignment="0" applyProtection="0"/>
    <xf numFmtId="0" fontId="7" fillId="9" borderId="0" applyNumberFormat="0" applyFont="0" applyBorder="0" applyAlignment="0" applyProtection="0"/>
    <xf numFmtId="0" fontId="7" fillId="3" borderId="0" applyNumberFormat="0" applyFont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1" fontId="36" fillId="0" borderId="0" applyBorder="0">
      <alignment horizontal="left" vertical="top" wrapText="1"/>
    </xf>
    <xf numFmtId="186" fontId="19" fillId="0" borderId="0">
      <alignment horizontal="center"/>
    </xf>
    <xf numFmtId="49" fontId="18" fillId="0" borderId="0" applyFill="0" applyBorder="0" applyAlignment="0"/>
    <xf numFmtId="177" fontId="6" fillId="0" borderId="0" applyFill="0" applyBorder="0" applyAlignment="0"/>
    <xf numFmtId="178" fontId="6" fillId="0" borderId="0" applyFill="0" applyBorder="0" applyAlignment="0"/>
    <xf numFmtId="0" fontId="17" fillId="0" borderId="9" applyNumberFormat="0" applyFill="0" applyAlignment="0" applyProtection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37" fillId="0" borderId="0"/>
    <xf numFmtId="170" fontId="37" fillId="0" borderId="0" applyFont="0" applyFill="0" applyBorder="0" applyAlignment="0" applyProtection="0"/>
    <xf numFmtId="0" fontId="38" fillId="0" borderId="0"/>
    <xf numFmtId="0" fontId="37" fillId="0" borderId="0"/>
    <xf numFmtId="170" fontId="37" fillId="0" borderId="0" applyFont="0" applyFill="0" applyBorder="0" applyAlignment="0" applyProtection="0"/>
    <xf numFmtId="164" fontId="48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229">
    <xf numFmtId="0" fontId="0" fillId="0" borderId="0" xfId="0" applyAlignment="1"/>
    <xf numFmtId="3" fontId="21" fillId="0" borderId="0" xfId="0" applyNumberFormat="1" applyFont="1" applyAlignment="1">
      <alignment horizontal="right" vertical="center"/>
    </xf>
    <xf numFmtId="0" fontId="39" fillId="0" borderId="0" xfId="121" applyFont="1"/>
    <xf numFmtId="0" fontId="39" fillId="0" borderId="0" xfId="70" applyFont="1" applyAlignment="1">
      <alignment horizontal="center"/>
    </xf>
    <xf numFmtId="3" fontId="21" fillId="0" borderId="0" xfId="0" applyNumberFormat="1" applyFont="1" applyAlignment="1"/>
    <xf numFmtId="0" fontId="21" fillId="0" borderId="0" xfId="0" applyFont="1" applyAlignment="1"/>
    <xf numFmtId="0" fontId="39" fillId="0" borderId="0" xfId="70" applyFont="1"/>
    <xf numFmtId="0" fontId="21" fillId="0" borderId="0" xfId="70" applyFont="1"/>
    <xf numFmtId="0" fontId="40" fillId="0" borderId="0" xfId="70" applyFont="1"/>
    <xf numFmtId="3" fontId="31" fillId="0" borderId="0" xfId="0" applyNumberFormat="1" applyFont="1" applyAlignment="1"/>
    <xf numFmtId="0" fontId="40" fillId="0" borderId="0" xfId="121" applyFont="1"/>
    <xf numFmtId="0" fontId="39" fillId="0" borderId="0" xfId="70" applyFont="1" applyAlignment="1">
      <alignment horizontal="left"/>
    </xf>
    <xf numFmtId="0" fontId="39" fillId="0" borderId="0" xfId="121" applyFont="1" applyAlignment="1">
      <alignment horizontal="left" wrapText="1"/>
    </xf>
    <xf numFmtId="0" fontId="39" fillId="0" borderId="0" xfId="121" applyFont="1" applyAlignment="1">
      <alignment horizontal="center"/>
    </xf>
    <xf numFmtId="0" fontId="40" fillId="0" borderId="0" xfId="121" applyFont="1" applyAlignment="1">
      <alignment horizontal="right" wrapText="1"/>
    </xf>
    <xf numFmtId="0" fontId="21" fillId="0" borderId="0" xfId="121" applyFont="1" applyAlignment="1">
      <alignment horizontal="right" wrapText="1"/>
    </xf>
    <xf numFmtId="0" fontId="39" fillId="0" borderId="0" xfId="70" applyFont="1" applyAlignment="1">
      <alignment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7" fillId="0" borderId="0" xfId="0" applyNumberFormat="1" applyFont="1" applyAlignment="1">
      <alignment horizontal="center" vertical="center"/>
    </xf>
    <xf numFmtId="3" fontId="46" fillId="0" borderId="0" xfId="0" applyNumberFormat="1" applyFont="1" applyAlignment="1">
      <alignment horizontal="center" vertical="center"/>
    </xf>
    <xf numFmtId="0" fontId="46" fillId="0" borderId="0" xfId="0" applyFont="1" applyAlignment="1">
      <alignment horizontal="center"/>
    </xf>
    <xf numFmtId="188" fontId="49" fillId="0" borderId="0" xfId="124" applyNumberFormat="1" applyFont="1" applyFill="1" applyAlignment="1">
      <alignment vertical="center"/>
    </xf>
    <xf numFmtId="188" fontId="49" fillId="0" borderId="0" xfId="124" applyNumberFormat="1" applyFont="1" applyFill="1" applyBorder="1" applyAlignment="1">
      <alignment vertical="center"/>
    </xf>
    <xf numFmtId="0" fontId="36" fillId="0" borderId="0" xfId="0" applyFont="1" applyAlignment="1">
      <alignment vertical="center"/>
    </xf>
    <xf numFmtId="3" fontId="36" fillId="0" borderId="0" xfId="0" applyNumberFormat="1" applyFont="1" applyAlignment="1">
      <alignment vertical="center"/>
    </xf>
    <xf numFmtId="0" fontId="53" fillId="0" borderId="0" xfId="0" applyFont="1" applyAlignment="1">
      <alignment vertical="center"/>
    </xf>
    <xf numFmtId="0" fontId="54" fillId="0" borderId="0" xfId="0" applyFont="1" applyAlignment="1">
      <alignment horizontal="left" vertical="center"/>
    </xf>
    <xf numFmtId="0" fontId="54" fillId="0" borderId="0" xfId="0" applyFont="1" applyAlignment="1">
      <alignment vertical="center"/>
    </xf>
    <xf numFmtId="15" fontId="54" fillId="0" borderId="0" xfId="0" applyNumberFormat="1" applyFont="1" applyAlignment="1">
      <alignment vertical="center"/>
    </xf>
    <xf numFmtId="0" fontId="55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56" fillId="0" borderId="0" xfId="0" applyFont="1" applyAlignment="1"/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7" fillId="0" borderId="0" xfId="0" applyFont="1" applyAlignment="1"/>
    <xf numFmtId="3" fontId="57" fillId="0" borderId="0" xfId="0" applyNumberFormat="1" applyFont="1" applyAlignment="1"/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0" fontId="56" fillId="0" borderId="0" xfId="0" applyFont="1" applyAlignment="1">
      <alignment horizontal="left" vertical="center"/>
    </xf>
    <xf numFmtId="3" fontId="54" fillId="0" borderId="0" xfId="0" applyNumberFormat="1" applyFont="1" applyAlignment="1">
      <alignment horizontal="left" vertical="center"/>
    </xf>
    <xf numFmtId="0" fontId="53" fillId="0" borderId="0" xfId="0" applyFont="1" applyAlignment="1">
      <alignment horizontal="left" vertical="center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59" fillId="0" borderId="0" xfId="0" applyFont="1" applyAlignment="1">
      <alignment vertical="center"/>
    </xf>
    <xf numFmtId="3" fontId="59" fillId="0" borderId="0" xfId="0" applyNumberFormat="1" applyFont="1" applyAlignment="1">
      <alignment vertical="center"/>
    </xf>
    <xf numFmtId="0" fontId="56" fillId="0" borderId="0" xfId="0" applyFont="1" applyAlignment="1">
      <alignment horizontal="justify" vertical="center"/>
    </xf>
    <xf numFmtId="0" fontId="55" fillId="0" borderId="0" xfId="0" applyFont="1" applyAlignment="1">
      <alignment horizontal="justify" vertical="center"/>
    </xf>
    <xf numFmtId="0" fontId="31" fillId="0" borderId="11" xfId="0" applyFont="1" applyBorder="1" applyAlignment="1">
      <alignment horizontal="right" vertical="center" wrapText="1"/>
    </xf>
    <xf numFmtId="0" fontId="21" fillId="0" borderId="11" xfId="0" applyFont="1" applyBorder="1" applyAlignment="1">
      <alignment horizontal="right" vertical="center" wrapText="1"/>
    </xf>
    <xf numFmtId="0" fontId="31" fillId="0" borderId="0" xfId="0" applyFont="1" applyAlignment="1">
      <alignment horizontal="right" vertical="center" wrapText="1"/>
    </xf>
    <xf numFmtId="0" fontId="21" fillId="0" borderId="0" xfId="0" applyFont="1" applyAlignment="1">
      <alignment horizontal="right" vertical="center" wrapText="1"/>
    </xf>
    <xf numFmtId="0" fontId="21" fillId="0" borderId="0" xfId="0" applyFont="1" applyAlignment="1">
      <alignment horizontal="left" vertical="center" wrapText="1" indent="1"/>
    </xf>
    <xf numFmtId="166" fontId="21" fillId="0" borderId="0" xfId="0" applyNumberFormat="1" applyFont="1" applyAlignment="1"/>
    <xf numFmtId="166" fontId="31" fillId="0" borderId="0" xfId="0" applyNumberFormat="1" applyFont="1" applyAlignment="1"/>
    <xf numFmtId="3" fontId="31" fillId="0" borderId="12" xfId="0" applyNumberFormat="1" applyFont="1" applyBorder="1" applyAlignment="1"/>
    <xf numFmtId="166" fontId="21" fillId="0" borderId="0" xfId="0" applyNumberFormat="1" applyFont="1" applyAlignment="1">
      <alignment horizontal="right"/>
    </xf>
    <xf numFmtId="166" fontId="21" fillId="0" borderId="0" xfId="0" applyNumberFormat="1" applyFont="1" applyAlignment="1">
      <alignment horizontal="center" vertical="center"/>
    </xf>
    <xf numFmtId="4" fontId="31" fillId="0" borderId="9" xfId="0" applyNumberFormat="1" applyFont="1" applyBorder="1" applyAlignment="1">
      <alignment horizontal="right" vertical="center"/>
    </xf>
    <xf numFmtId="0" fontId="31" fillId="0" borderId="0" xfId="0" applyFont="1" applyAlignment="1">
      <alignment horizontal="right" wrapText="1"/>
    </xf>
    <xf numFmtId="0" fontId="21" fillId="0" borderId="0" xfId="0" applyFont="1" applyAlignment="1">
      <alignment horizontal="right" wrapText="1"/>
    </xf>
    <xf numFmtId="166" fontId="31" fillId="0" borderId="11" xfId="0" applyNumberFormat="1" applyFont="1" applyBorder="1" applyAlignment="1">
      <alignment vertical="center"/>
    </xf>
    <xf numFmtId="3" fontId="21" fillId="0" borderId="0" xfId="0" applyNumberFormat="1" applyFont="1" applyAlignment="1">
      <alignment vertical="center"/>
    </xf>
    <xf numFmtId="166" fontId="21" fillId="0" borderId="11" xfId="0" applyNumberFormat="1" applyFont="1" applyBorder="1" applyAlignment="1">
      <alignment horizontal="center" vertical="center"/>
    </xf>
    <xf numFmtId="166" fontId="31" fillId="0" borderId="11" xfId="0" applyNumberFormat="1" applyFont="1" applyBorder="1" applyAlignment="1">
      <alignment horizontal="center" vertical="center"/>
    </xf>
    <xf numFmtId="166" fontId="31" fillId="0" borderId="8" xfId="0" applyNumberFormat="1" applyFont="1" applyBorder="1" applyAlignment="1">
      <alignment vertical="center"/>
    </xf>
    <xf numFmtId="3" fontId="21" fillId="0" borderId="0" xfId="0" applyNumberFormat="1" applyFont="1" applyAlignment="1">
      <alignment horizontal="right" vertical="center" wrapText="1"/>
    </xf>
    <xf numFmtId="166" fontId="31" fillId="0" borderId="12" xfId="0" applyNumberFormat="1" applyFont="1" applyBorder="1" applyAlignment="1">
      <alignment horizontal="right" vertical="center" wrapText="1"/>
    </xf>
    <xf numFmtId="166" fontId="21" fillId="0" borderId="0" xfId="0" applyNumberFormat="1" applyFont="1" applyAlignment="1">
      <alignment vertical="center"/>
    </xf>
    <xf numFmtId="166" fontId="21" fillId="0" borderId="0" xfId="0" applyNumberFormat="1" applyFont="1" applyAlignment="1">
      <alignment horizontal="right" vertical="center" wrapText="1"/>
    </xf>
    <xf numFmtId="3" fontId="21" fillId="0" borderId="11" xfId="0" applyNumberFormat="1" applyFont="1" applyBorder="1" applyAlignment="1">
      <alignment horizontal="right" vertical="center" wrapText="1"/>
    </xf>
    <xf numFmtId="0" fontId="31" fillId="0" borderId="12" xfId="0" applyFont="1" applyBorder="1" applyAlignment="1">
      <alignment horizontal="left" vertical="center" wrapText="1" indent="1"/>
    </xf>
    <xf numFmtId="0" fontId="31" fillId="0" borderId="12" xfId="0" applyFont="1" applyBorder="1" applyAlignment="1">
      <alignment horizontal="right" vertical="center" wrapText="1"/>
    </xf>
    <xf numFmtId="166" fontId="31" fillId="0" borderId="12" xfId="0" applyNumberFormat="1" applyFont="1" applyBorder="1" applyAlignment="1">
      <alignment vertical="center"/>
    </xf>
    <xf numFmtId="3" fontId="31" fillId="0" borderId="11" xfId="0" applyNumberFormat="1" applyFont="1" applyBorder="1" applyAlignment="1">
      <alignment horizontal="right" vertical="center" wrapText="1"/>
    </xf>
    <xf numFmtId="0" fontId="45" fillId="0" borderId="0" xfId="0" applyFont="1" applyAlignment="1">
      <alignment vertical="center"/>
    </xf>
    <xf numFmtId="166" fontId="59" fillId="0" borderId="0" xfId="0" applyNumberFormat="1" applyFont="1" applyAlignment="1">
      <alignment vertical="center"/>
    </xf>
    <xf numFmtId="0" fontId="40" fillId="0" borderId="0" xfId="70" applyFont="1" applyAlignment="1">
      <alignment horizontal="right" wrapText="1"/>
    </xf>
    <xf numFmtId="0" fontId="31" fillId="0" borderId="0" xfId="0" applyFont="1" applyAlignment="1"/>
    <xf numFmtId="0" fontId="31" fillId="0" borderId="0" xfId="0" applyFont="1" applyAlignment="1">
      <alignment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horizontal="right" vertical="center"/>
    </xf>
    <xf numFmtId="3" fontId="31" fillId="0" borderId="12" xfId="0" applyNumberFormat="1" applyFont="1" applyBorder="1" applyAlignment="1">
      <alignment horizontal="right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1" fillId="0" borderId="11" xfId="0" applyFont="1" applyBorder="1" applyAlignment="1">
      <alignment vertical="center"/>
    </xf>
    <xf numFmtId="0" fontId="31" fillId="0" borderId="11" xfId="0" applyFont="1" applyBorder="1" applyAlignment="1">
      <alignment vertical="center" wrapText="1"/>
    </xf>
    <xf numFmtId="3" fontId="31" fillId="0" borderId="11" xfId="0" applyNumberFormat="1" applyFont="1" applyBorder="1" applyAlignment="1">
      <alignment horizontal="right" vertical="center"/>
    </xf>
    <xf numFmtId="3" fontId="21" fillId="0" borderId="11" xfId="0" applyNumberFormat="1" applyFont="1" applyBorder="1" applyAlignment="1">
      <alignment horizontal="right" vertical="center"/>
    </xf>
    <xf numFmtId="0" fontId="31" fillId="0" borderId="13" xfId="0" applyFont="1" applyBorder="1" applyAlignment="1">
      <alignment vertical="center"/>
    </xf>
    <xf numFmtId="0" fontId="31" fillId="0" borderId="13" xfId="0" applyFont="1" applyBorder="1" applyAlignment="1">
      <alignment vertical="center" wrapText="1"/>
    </xf>
    <xf numFmtId="3" fontId="31" fillId="0" borderId="13" xfId="0" applyNumberFormat="1" applyFont="1" applyBorder="1" applyAlignment="1">
      <alignment horizontal="right" vertical="center"/>
    </xf>
    <xf numFmtId="3" fontId="31" fillId="0" borderId="0" xfId="0" applyNumberFormat="1" applyFont="1" applyAlignment="1">
      <alignment horizontal="right" vertical="center"/>
    </xf>
    <xf numFmtId="0" fontId="21" fillId="0" borderId="0" xfId="0" applyFont="1" applyAlignment="1">
      <alignment horizontal="left" vertical="center" indent="2"/>
    </xf>
    <xf numFmtId="0" fontId="21" fillId="0" borderId="0" xfId="0" applyFont="1" applyAlignment="1">
      <alignment horizontal="left" vertical="center" indent="1"/>
    </xf>
    <xf numFmtId="0" fontId="21" fillId="0" borderId="11" xfId="0" applyFont="1" applyBorder="1" applyAlignment="1">
      <alignment vertical="center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right"/>
    </xf>
    <xf numFmtId="0" fontId="21" fillId="0" borderId="11" xfId="0" applyFont="1" applyBorder="1" applyAlignment="1">
      <alignment horizontal="right" vertical="center"/>
    </xf>
    <xf numFmtId="0" fontId="31" fillId="0" borderId="12" xfId="0" applyFont="1" applyBorder="1" applyAlignment="1">
      <alignment horizontal="right" vertical="center"/>
    </xf>
    <xf numFmtId="0" fontId="21" fillId="0" borderId="0" xfId="0" applyFont="1" applyAlignment="1">
      <alignment wrapText="1"/>
    </xf>
    <xf numFmtId="0" fontId="21" fillId="0" borderId="13" xfId="0" applyFont="1" applyBorder="1" applyAlignment="1">
      <alignment horizontal="right" vertical="center"/>
    </xf>
    <xf numFmtId="0" fontId="40" fillId="0" borderId="11" xfId="70" applyFont="1" applyBorder="1" applyAlignment="1">
      <alignment horizontal="right" wrapText="1"/>
    </xf>
    <xf numFmtId="0" fontId="31" fillId="0" borderId="0" xfId="0" applyFont="1" applyAlignment="1">
      <alignment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12" xfId="0" applyFont="1" applyBorder="1" applyAlignment="1">
      <alignment vertical="center" wrapText="1"/>
    </xf>
    <xf numFmtId="0" fontId="31" fillId="0" borderId="1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vertical="center" wrapText="1"/>
    </xf>
    <xf numFmtId="0" fontId="21" fillId="0" borderId="11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10" xfId="0" applyFont="1" applyBorder="1" applyAlignment="1">
      <alignment horizontal="left" wrapText="1"/>
    </xf>
    <xf numFmtId="0" fontId="31" fillId="0" borderId="10" xfId="0" applyFont="1" applyBorder="1" applyAlignment="1">
      <alignment horizontal="center" wrapText="1"/>
    </xf>
    <xf numFmtId="0" fontId="31" fillId="0" borderId="11" xfId="0" applyFont="1" applyBorder="1" applyAlignment="1">
      <alignment horizontal="left" wrapText="1"/>
    </xf>
    <xf numFmtId="0" fontId="31" fillId="0" borderId="11" xfId="0" applyFont="1" applyBorder="1" applyAlignment="1">
      <alignment horizontal="center" wrapText="1"/>
    </xf>
    <xf numFmtId="0" fontId="31" fillId="0" borderId="0" xfId="0" applyFont="1" applyAlignment="1">
      <alignment horizontal="justify" vertical="center" wrapText="1"/>
    </xf>
    <xf numFmtId="0" fontId="21" fillId="0" borderId="11" xfId="0" applyFont="1" applyBorder="1" applyAlignment="1">
      <alignment vertical="top" wrapText="1"/>
    </xf>
    <xf numFmtId="0" fontId="21" fillId="0" borderId="0" xfId="0" applyFont="1" applyAlignment="1">
      <alignment vertical="top" wrapText="1"/>
    </xf>
    <xf numFmtId="0" fontId="31" fillId="0" borderId="0" xfId="0" applyFont="1" applyAlignment="1">
      <alignment wrapText="1"/>
    </xf>
    <xf numFmtId="0" fontId="31" fillId="0" borderId="8" xfId="0" applyFont="1" applyBorder="1" applyAlignment="1">
      <alignment vertical="center" wrapText="1"/>
    </xf>
    <xf numFmtId="0" fontId="31" fillId="0" borderId="8" xfId="0" applyFont="1" applyBorder="1" applyAlignment="1">
      <alignment horizontal="right" vertical="center" wrapText="1"/>
    </xf>
    <xf numFmtId="0" fontId="40" fillId="0" borderId="0" xfId="70" applyFont="1" applyAlignment="1">
      <alignment horizontal="center" wrapText="1"/>
    </xf>
    <xf numFmtId="0" fontId="31" fillId="0" borderId="12" xfId="0" applyFont="1" applyBorder="1" applyAlignment="1">
      <alignment wrapText="1"/>
    </xf>
    <xf numFmtId="166" fontId="21" fillId="0" borderId="11" xfId="0" applyNumberFormat="1" applyFont="1" applyBorder="1" applyAlignment="1">
      <alignment horizontal="right"/>
    </xf>
    <xf numFmtId="3" fontId="31" fillId="0" borderId="0" xfId="0" applyNumberFormat="1" applyFont="1" applyAlignment="1">
      <alignment horizontal="right" vertical="center" wrapText="1"/>
    </xf>
    <xf numFmtId="166" fontId="31" fillId="0" borderId="0" xfId="0" applyNumberFormat="1" applyFont="1" applyAlignment="1">
      <alignment horizontal="right" vertical="center" wrapText="1"/>
    </xf>
    <xf numFmtId="0" fontId="31" fillId="0" borderId="11" xfId="0" applyFont="1" applyBorder="1" applyAlignment="1">
      <alignment wrapText="1"/>
    </xf>
    <xf numFmtId="3" fontId="31" fillId="0" borderId="11" xfId="0" applyNumberFormat="1" applyFont="1" applyBorder="1" applyAlignment="1">
      <alignment horizontal="right" wrapText="1"/>
    </xf>
    <xf numFmtId="166" fontId="31" fillId="0" borderId="11" xfId="0" applyNumberFormat="1" applyFont="1" applyBorder="1" applyAlignment="1">
      <alignment horizontal="right" wrapText="1"/>
    </xf>
    <xf numFmtId="3" fontId="31" fillId="0" borderId="12" xfId="0" applyNumberFormat="1" applyFont="1" applyBorder="1" applyAlignment="1">
      <alignment horizontal="right" vertical="center" wrapText="1"/>
    </xf>
    <xf numFmtId="0" fontId="31" fillId="0" borderId="11" xfId="121" applyFont="1" applyBorder="1" applyAlignment="1">
      <alignment horizontal="right" wrapText="1"/>
    </xf>
    <xf numFmtId="0" fontId="39" fillId="0" borderId="0" xfId="121" applyFont="1" applyAlignment="1">
      <alignment horizontal="center" vertical="top" wrapText="1"/>
    </xf>
    <xf numFmtId="0" fontId="44" fillId="0" borderId="0" xfId="121" applyFont="1" applyAlignment="1">
      <alignment horizontal="right" wrapText="1"/>
    </xf>
    <xf numFmtId="0" fontId="31" fillId="0" borderId="0" xfId="0" applyFont="1" applyAlignment="1">
      <alignment horizontal="left" vertical="center" wrapText="1" indent="1"/>
    </xf>
    <xf numFmtId="166" fontId="31" fillId="0" borderId="0" xfId="0" applyNumberFormat="1" applyFont="1" applyAlignment="1">
      <alignment vertical="center"/>
    </xf>
    <xf numFmtId="166" fontId="21" fillId="0" borderId="0" xfId="0" applyNumberFormat="1" applyFont="1" applyAlignment="1">
      <alignment horizontal="right" wrapText="1"/>
    </xf>
    <xf numFmtId="0" fontId="21" fillId="0" borderId="0" xfId="0" applyFont="1" applyAlignment="1">
      <alignment horizontal="left" wrapText="1" indent="1"/>
    </xf>
    <xf numFmtId="0" fontId="21" fillId="0" borderId="11" xfId="0" applyFont="1" applyBorder="1" applyAlignment="1">
      <alignment horizontal="left" vertical="center" wrapText="1" indent="1"/>
    </xf>
    <xf numFmtId="0" fontId="31" fillId="0" borderId="11" xfId="0" applyFont="1" applyBorder="1" applyAlignment="1">
      <alignment horizontal="right" vertical="center"/>
    </xf>
    <xf numFmtId="188" fontId="49" fillId="0" borderId="0" xfId="126" applyNumberFormat="1" applyFont="1" applyFill="1" applyBorder="1" applyAlignment="1">
      <alignment horizontal="center" vertical="center"/>
    </xf>
    <xf numFmtId="0" fontId="39" fillId="0" borderId="0" xfId="127" applyFont="1" applyAlignment="1">
      <alignment horizontal="center"/>
    </xf>
    <xf numFmtId="0" fontId="39" fillId="0" borderId="0" xfId="127" applyFont="1"/>
    <xf numFmtId="0" fontId="40" fillId="0" borderId="10" xfId="127" applyFont="1" applyBorder="1" applyAlignment="1">
      <alignment horizontal="left" wrapText="1"/>
    </xf>
    <xf numFmtId="0" fontId="40" fillId="0" borderId="10" xfId="127" applyFont="1" applyBorder="1" applyAlignment="1">
      <alignment horizontal="right" wrapText="1"/>
    </xf>
    <xf numFmtId="0" fontId="40" fillId="0" borderId="10" xfId="128" applyFont="1" applyBorder="1" applyAlignment="1">
      <alignment horizontal="right" wrapText="1"/>
    </xf>
    <xf numFmtId="188" fontId="51" fillId="0" borderId="0" xfId="126" applyNumberFormat="1" applyFont="1" applyAlignment="1">
      <alignment horizontal="center" vertical="center"/>
    </xf>
    <xf numFmtId="0" fontId="40" fillId="0" borderId="11" xfId="127" applyFont="1" applyBorder="1" applyAlignment="1">
      <alignment horizontal="left" wrapText="1"/>
    </xf>
    <xf numFmtId="0" fontId="40" fillId="0" borderId="11" xfId="127" applyFont="1" applyBorder="1" applyAlignment="1">
      <alignment horizontal="right" wrapText="1"/>
    </xf>
    <xf numFmtId="0" fontId="40" fillId="0" borderId="11" xfId="128" applyFont="1" applyBorder="1" applyAlignment="1">
      <alignment horizontal="right" wrapText="1"/>
    </xf>
    <xf numFmtId="0" fontId="40" fillId="0" borderId="0" xfId="127" applyFont="1" applyAlignment="1">
      <alignment vertical="center" wrapText="1"/>
    </xf>
    <xf numFmtId="0" fontId="40" fillId="0" borderId="0" xfId="127" applyFont="1" applyAlignment="1">
      <alignment horizontal="right" vertical="center" wrapText="1"/>
    </xf>
    <xf numFmtId="0" fontId="39" fillId="0" borderId="0" xfId="127" applyFont="1" applyAlignment="1">
      <alignment horizontal="right" vertical="center" wrapText="1"/>
    </xf>
    <xf numFmtId="188" fontId="49" fillId="0" borderId="0" xfId="126" applyNumberFormat="1" applyFont="1" applyFill="1" applyAlignment="1">
      <alignment horizontal="center" vertical="center"/>
    </xf>
    <xf numFmtId="188" fontId="50" fillId="0" borderId="0" xfId="126" applyNumberFormat="1" applyFont="1" applyAlignment="1">
      <alignment horizontal="center" vertical="center"/>
    </xf>
    <xf numFmtId="0" fontId="39" fillId="0" borderId="12" xfId="127" applyFont="1" applyBorder="1" applyAlignment="1">
      <alignment horizontal="center"/>
    </xf>
    <xf numFmtId="0" fontId="40" fillId="0" borderId="9" xfId="127" applyFont="1" applyBorder="1" applyAlignment="1">
      <alignment vertical="center"/>
    </xf>
    <xf numFmtId="0" fontId="39" fillId="0" borderId="0" xfId="127" applyFont="1" applyAlignment="1">
      <alignment vertical="center"/>
    </xf>
    <xf numFmtId="188" fontId="52" fillId="0" borderId="0" xfId="126" applyNumberFormat="1" applyFont="1" applyFill="1" applyAlignment="1">
      <alignment horizontal="center" vertical="center"/>
    </xf>
    <xf numFmtId="0" fontId="21" fillId="0" borderId="0" xfId="127" applyFont="1"/>
    <xf numFmtId="0" fontId="42" fillId="0" borderId="0" xfId="127" applyFont="1" applyAlignment="1">
      <alignment horizontal="left" vertical="center" wrapText="1"/>
    </xf>
    <xf numFmtId="0" fontId="43" fillId="0" borderId="0" xfId="127" applyFont="1" applyAlignment="1">
      <alignment horizontal="right" vertical="center" wrapText="1"/>
    </xf>
    <xf numFmtId="0" fontId="42" fillId="0" borderId="0" xfId="127" applyFont="1" applyAlignment="1">
      <alignment horizontal="right" vertical="center" wrapText="1"/>
    </xf>
    <xf numFmtId="0" fontId="42" fillId="0" borderId="0" xfId="127" applyFont="1" applyAlignment="1">
      <alignment horizontal="left" vertical="top" wrapText="1" indent="1"/>
    </xf>
    <xf numFmtId="0" fontId="43" fillId="0" borderId="0" xfId="127" applyFont="1" applyAlignment="1">
      <alignment horizontal="center" wrapText="1"/>
    </xf>
    <xf numFmtId="0" fontId="42" fillId="0" borderId="0" xfId="127" applyFont="1" applyAlignment="1">
      <alignment horizontal="center" wrapText="1"/>
    </xf>
    <xf numFmtId="0" fontId="40" fillId="0" borderId="0" xfId="127" applyFont="1" applyAlignment="1">
      <alignment horizontal="center"/>
    </xf>
    <xf numFmtId="3" fontId="0" fillId="0" borderId="0" xfId="0" applyNumberFormat="1" applyAlignment="1"/>
    <xf numFmtId="166" fontId="21" fillId="0" borderId="0" xfId="0" applyNumberFormat="1" applyFont="1" applyAlignment="1">
      <alignment horizontal="right" vertical="center"/>
    </xf>
    <xf numFmtId="3" fontId="56" fillId="0" borderId="0" xfId="0" applyNumberFormat="1" applyFont="1" applyAlignment="1">
      <alignment horizontal="center" vertical="center"/>
    </xf>
    <xf numFmtId="3" fontId="55" fillId="0" borderId="0" xfId="0" applyNumberFormat="1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39" fillId="0" borderId="0" xfId="130" applyFont="1"/>
    <xf numFmtId="0" fontId="41" fillId="0" borderId="0" xfId="129" applyFont="1" applyAlignment="1">
      <alignment horizontal="center" vertical="center" wrapText="1"/>
    </xf>
    <xf numFmtId="0" fontId="40" fillId="0" borderId="0" xfId="129" applyFont="1" applyAlignment="1">
      <alignment horizontal="right" wrapText="1"/>
    </xf>
    <xf numFmtId="0" fontId="31" fillId="0" borderId="11" xfId="129" applyFont="1" applyBorder="1" applyAlignment="1">
      <alignment horizontal="left" vertical="center" wrapText="1"/>
    </xf>
    <xf numFmtId="0" fontId="40" fillId="0" borderId="11" xfId="129" applyFont="1" applyBorder="1" applyAlignment="1">
      <alignment horizontal="right" vertical="center" wrapText="1"/>
    </xf>
    <xf numFmtId="187" fontId="40" fillId="0" borderId="11" xfId="129" applyNumberFormat="1" applyFont="1" applyBorder="1" applyAlignment="1">
      <alignment horizontal="right" vertical="center" wrapText="1"/>
    </xf>
    <xf numFmtId="3" fontId="39" fillId="0" borderId="0" xfId="130" applyNumberFormat="1" applyFont="1"/>
    <xf numFmtId="0" fontId="21" fillId="0" borderId="0" xfId="130" applyFont="1"/>
    <xf numFmtId="188" fontId="50" fillId="0" borderId="0" xfId="126" applyNumberFormat="1" applyFont="1" applyAlignment="1">
      <alignment horizontal="center" vertical="center" wrapText="1"/>
    </xf>
    <xf numFmtId="0" fontId="39" fillId="0" borderId="0" xfId="130" applyFont="1" applyAlignment="1">
      <alignment horizontal="center"/>
    </xf>
    <xf numFmtId="0" fontId="40" fillId="0" borderId="10" xfId="129" applyFont="1" applyBorder="1" applyAlignment="1">
      <alignment horizontal="center" vertical="center" wrapText="1"/>
    </xf>
    <xf numFmtId="0" fontId="40" fillId="0" borderId="10" xfId="129" applyFont="1" applyBorder="1" applyAlignment="1">
      <alignment horizontal="right" vertical="center" wrapText="1"/>
    </xf>
    <xf numFmtId="164" fontId="21" fillId="0" borderId="0" xfId="126" applyFont="1" applyFill="1" applyAlignment="1">
      <alignment horizontal="right" vertical="center"/>
    </xf>
    <xf numFmtId="188" fontId="49" fillId="0" borderId="0" xfId="126" applyNumberFormat="1" applyFont="1" applyFill="1" applyAlignment="1">
      <alignment horizontal="center"/>
    </xf>
    <xf numFmtId="3" fontId="31" fillId="0" borderId="12" xfId="0" applyNumberFormat="1" applyFont="1" applyBorder="1" applyAlignment="1">
      <alignment horizontal="right" wrapText="1"/>
    </xf>
    <xf numFmtId="166" fontId="31" fillId="0" borderId="12" xfId="0" applyNumberFormat="1" applyFont="1" applyBorder="1" applyAlignment="1">
      <alignment horizontal="right" wrapText="1"/>
    </xf>
    <xf numFmtId="188" fontId="52" fillId="0" borderId="0" xfId="126" applyNumberFormat="1" applyFont="1" applyFill="1" applyAlignment="1"/>
    <xf numFmtId="0" fontId="21" fillId="0" borderId="11" xfId="0" applyFont="1" applyBorder="1" applyAlignment="1">
      <alignment wrapText="1"/>
    </xf>
    <xf numFmtId="166" fontId="21" fillId="0" borderId="11" xfId="0" applyNumberFormat="1" applyFont="1" applyBorder="1" applyAlignment="1">
      <alignment horizontal="right" wrapText="1"/>
    </xf>
    <xf numFmtId="3" fontId="31" fillId="0" borderId="0" xfId="0" applyNumberFormat="1" applyFont="1" applyAlignment="1">
      <alignment horizontal="right" wrapText="1"/>
    </xf>
    <xf numFmtId="166" fontId="31" fillId="0" borderId="0" xfId="0" applyNumberFormat="1" applyFont="1" applyAlignment="1">
      <alignment horizontal="right" wrapText="1"/>
    </xf>
    <xf numFmtId="188" fontId="52" fillId="0" borderId="0" xfId="126" applyNumberFormat="1" applyFont="1" applyFill="1"/>
    <xf numFmtId="0" fontId="40" fillId="0" borderId="12" xfId="70" applyFont="1" applyBorder="1" applyAlignment="1">
      <alignment horizontal="center" wrapText="1"/>
    </xf>
    <xf numFmtId="0" fontId="31" fillId="0" borderId="11" xfId="0" applyFont="1" applyBorder="1" applyAlignment="1"/>
    <xf numFmtId="0" fontId="40" fillId="0" borderId="10" xfId="70" applyFont="1" applyBorder="1" applyAlignment="1">
      <alignment wrapText="1"/>
    </xf>
    <xf numFmtId="0" fontId="1" fillId="0" borderId="0" xfId="131"/>
    <xf numFmtId="187" fontId="40" fillId="0" borderId="11" xfId="132" applyNumberFormat="1" applyFont="1" applyBorder="1" applyAlignment="1">
      <alignment horizontal="right" vertical="center" wrapText="1"/>
    </xf>
    <xf numFmtId="0" fontId="31" fillId="0" borderId="12" xfId="131" applyFont="1" applyBorder="1" applyAlignment="1">
      <alignment vertical="center"/>
    </xf>
    <xf numFmtId="3" fontId="31" fillId="0" borderId="12" xfId="131" applyNumberFormat="1" applyFont="1" applyBorder="1" applyAlignment="1">
      <alignment horizontal="right" vertical="center"/>
    </xf>
    <xf numFmtId="0" fontId="21" fillId="0" borderId="0" xfId="131" applyFont="1" applyAlignment="1">
      <alignment vertical="center"/>
    </xf>
    <xf numFmtId="3" fontId="21" fillId="0" borderId="0" xfId="131" applyNumberFormat="1" applyFont="1" applyAlignment="1">
      <alignment horizontal="right" vertical="center"/>
    </xf>
    <xf numFmtId="0" fontId="21" fillId="0" borderId="0" xfId="131" applyFont="1"/>
    <xf numFmtId="0" fontId="31" fillId="0" borderId="13" xfId="131" applyFont="1" applyBorder="1" applyAlignment="1">
      <alignment vertical="center"/>
    </xf>
    <xf numFmtId="3" fontId="31" fillId="0" borderId="13" xfId="131" applyNumberFormat="1" applyFont="1" applyBorder="1" applyAlignment="1">
      <alignment horizontal="right" vertical="center"/>
    </xf>
    <xf numFmtId="0" fontId="31" fillId="0" borderId="0" xfId="131" applyFont="1" applyAlignment="1">
      <alignment vertical="center"/>
    </xf>
    <xf numFmtId="3" fontId="31" fillId="0" borderId="0" xfId="131" applyNumberFormat="1" applyFont="1" applyAlignment="1">
      <alignment horizontal="right" vertical="center"/>
    </xf>
    <xf numFmtId="0" fontId="21" fillId="0" borderId="0" xfId="131" applyFont="1" applyAlignment="1">
      <alignment horizontal="left" vertical="center" indent="2"/>
    </xf>
    <xf numFmtId="0" fontId="21" fillId="0" borderId="0" xfId="131" applyFont="1" applyAlignment="1">
      <alignment horizontal="right" vertical="center"/>
    </xf>
    <xf numFmtId="0" fontId="21" fillId="0" borderId="0" xfId="131" applyFont="1" applyAlignment="1">
      <alignment horizontal="left" vertical="center" indent="1"/>
    </xf>
    <xf numFmtId="0" fontId="21" fillId="0" borderId="11" xfId="131" applyFont="1" applyBorder="1" applyAlignment="1">
      <alignment vertical="center"/>
    </xf>
    <xf numFmtId="0" fontId="31" fillId="0" borderId="0" xfId="131" applyFont="1" applyAlignment="1">
      <alignment horizontal="right" vertical="center" wrapText="1"/>
    </xf>
    <xf numFmtId="0" fontId="21" fillId="0" borderId="0" xfId="131" applyFont="1" applyAlignment="1">
      <alignment horizontal="right" vertical="center" wrapText="1"/>
    </xf>
    <xf numFmtId="0" fontId="21" fillId="0" borderId="0" xfId="131" applyFont="1" applyAlignment="1">
      <alignment vertical="center" wrapText="1"/>
    </xf>
    <xf numFmtId="3" fontId="21" fillId="0" borderId="0" xfId="131" applyNumberFormat="1" applyFont="1"/>
    <xf numFmtId="3" fontId="31" fillId="0" borderId="11" xfId="131" applyNumberFormat="1" applyFont="1" applyBorder="1" applyAlignment="1">
      <alignment horizontal="right" vertical="center"/>
    </xf>
    <xf numFmtId="3" fontId="21" fillId="0" borderId="11" xfId="131" applyNumberFormat="1" applyFont="1" applyBorder="1" applyAlignment="1">
      <alignment horizontal="right" vertical="center"/>
    </xf>
    <xf numFmtId="0" fontId="39" fillId="0" borderId="0" xfId="133" applyFont="1"/>
    <xf numFmtId="0" fontId="21" fillId="0" borderId="0" xfId="131" applyFont="1" applyAlignment="1">
      <alignment wrapText="1"/>
    </xf>
    <xf numFmtId="166" fontId="21" fillId="0" borderId="0" xfId="131" applyNumberFormat="1" applyFont="1"/>
    <xf numFmtId="0" fontId="31" fillId="0" borderId="11" xfId="131" applyFont="1" applyBorder="1" applyAlignment="1">
      <alignment vertical="center"/>
    </xf>
    <xf numFmtId="0" fontId="31" fillId="0" borderId="11" xfId="0" applyFont="1" applyBorder="1" applyAlignment="1">
      <alignment horizontal="left" wrapText="1"/>
    </xf>
    <xf numFmtId="0" fontId="31" fillId="0" borderId="11" xfId="0" applyFont="1" applyBorder="1" applyAlignment="1">
      <alignment horizontal="left"/>
    </xf>
    <xf numFmtId="0" fontId="40" fillId="0" borderId="12" xfId="70" applyFont="1" applyBorder="1" applyAlignment="1">
      <alignment horizontal="center"/>
    </xf>
    <xf numFmtId="0" fontId="40" fillId="0" borderId="12" xfId="70" applyFont="1" applyBorder="1" applyAlignment="1">
      <alignment horizontal="center" wrapText="1"/>
    </xf>
  </cellXfs>
  <cellStyles count="13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4" xfId="130" xr:uid="{00000000-0005-0000-0000-00004E000000}"/>
    <cellStyle name="Normal 2 4 2" xfId="133" xr:uid="{9B5A9BA6-FACE-4CA1-89BA-16CD51D9690C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3" xfId="129" xr:uid="{00000000-0005-0000-0000-000055000000}"/>
    <cellStyle name="Normal 7 3 2" xfId="132" xr:uid="{3D171106-2ACA-4E30-A314-687CC32C798E}"/>
    <cellStyle name="Normal 8" xfId="131" xr:uid="{294F1B0F-CAB4-4EE6-BA38-3C2A4D05A957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ilesrv1\Departman$\Muhasebe_ve_Finansman\Muhasebe\VTU1\2023%20SPK%20MART\RAPOR%20DOSYALARI\MAR_23_SPK.xlsx" TargetMode="External"/><Relationship Id="rId1" Type="http://schemas.openxmlformats.org/officeDocument/2006/relationships/externalLinkPath" Target="/Muhasebe_ve_Finansman/Muhasebe/VTU1/2023%20SPK%20MART/RAPOR%20DOSYALARI/MAR_23_SPK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ARALIK\RAPOR%20DOSYALARI\DEC_22_SPK%20-%20v3_Ertelenmi&#351;%20Vergi%20D&#252;zeltme%20Sonras&#305;.xlsx" TargetMode="External"/><Relationship Id="rId1" Type="http://schemas.openxmlformats.org/officeDocument/2006/relationships/externalLinkPath" Target="file:///F:\Muhasebe_ve_Finansman\Muhasebe\VTU1\2022%20SPK%20ARALIK\RAPOR%20DOSYALARI\DEC_22_SPK%20-%20v3_Ertelenmi&#351;%20Vergi%20D&#252;zeltme%20Sonras&#305;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MART\RAPOR%20DOSYALARI\MAR_22_SPK.xlsx" TargetMode="External"/><Relationship Id="rId1" Type="http://schemas.openxmlformats.org/officeDocument/2006/relationships/externalLinkPath" Target="file:///F:\Muhasebe_ve_Finansman\Muhasebe\VTU1\2022%20SPK%20MART\RAPOR%20DOSYALARI\MAR_22_SPK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HAZ&#304;RAN/RAPOR%20DOSYALARI/JUN_22_SPK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ilesrv1\Departman$\Muhasebe_ve_Finansman\Muhasebe\VTU1\2023%20SPK%20MART\RAPOR%20DOSYALARI\KAPSAMLI%20GEL&#304;R%20MAR_2023.xlsx" TargetMode="External"/><Relationship Id="rId1" Type="http://schemas.openxmlformats.org/officeDocument/2006/relationships/externalLinkPath" Target="/Muhasebe_ve_Finansman/Muhasebe/VTU1/2023%20SPK%20MART/RAPOR%20DOSYALARI/KAPSAMLI%20GEL&#304;R%20MAR_202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uhasebe_ve_Finansman\Muhasebe\VTU1\2022%20SPK%20MART\RAPOR%20DOSYALARI\KAPSAMLI%20GEL&#304;R%20MAR_22.xlsx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MART\Finansal%20Sonu&#231;%20Duyurusu\Mali%20Tablolar\31%20Mart%202022%20Mali%20Tablolar.xlsx" TargetMode="External"/><Relationship Id="rId1" Type="http://schemas.openxmlformats.org/officeDocument/2006/relationships/externalLinkPath" Target="file:///F:\Muhasebe_ve_Finansman\Muhasebe\VTU1\2022%20SPK%20MART\Finansal%20Sonu&#231;%20Duyurusu\Mali%20Tablolar\31%20Mart%202022%20Mali%20Tablolar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3%20SPK%20MART/RAPOR%20DOSYALARI/OZSERMAYE%20HAREKET%20TABLOSU_2023_MAR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3%20SPK%20MART/RAPOR%20DOSYALARI/CASH%20FLOW_2023%20MAR_konsolide_v2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March%202023%20Financial%20Stat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SRK WORD Karşılaştırma"/>
      <sheetName val="instructions"/>
      <sheetName val="FORMSRK WORD PRINT"/>
      <sheetName val="Gelir Tablosu"/>
      <sheetName val="FORMSRK WORD-Final SPK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AB9">
            <v>66302325</v>
          </cell>
        </row>
        <row r="10">
          <cell r="AB10">
            <v>-57811922</v>
          </cell>
        </row>
        <row r="14">
          <cell r="AB14">
            <v>-775268</v>
          </cell>
        </row>
        <row r="15">
          <cell r="AB15">
            <v>-834055</v>
          </cell>
        </row>
        <row r="16">
          <cell r="AB16">
            <v>-801003</v>
          </cell>
        </row>
        <row r="17">
          <cell r="AB17">
            <v>1132230</v>
          </cell>
        </row>
        <row r="18">
          <cell r="AB18">
            <v>-1048740</v>
          </cell>
        </row>
        <row r="22">
          <cell r="AB22">
            <v>45</v>
          </cell>
        </row>
        <row r="23">
          <cell r="AB23">
            <v>-1577</v>
          </cell>
        </row>
        <row r="28">
          <cell r="AB28">
            <v>1662778</v>
          </cell>
        </row>
        <row r="29">
          <cell r="AB29">
            <v>-2665181</v>
          </cell>
        </row>
        <row r="34">
          <cell r="AB34">
            <v>-1839910</v>
          </cell>
        </row>
        <row r="35">
          <cell r="AB35">
            <v>2033045</v>
          </cell>
        </row>
      </sheetData>
      <sheetData sheetId="4">
        <row r="13">
          <cell r="C13">
            <v>21285347</v>
          </cell>
        </row>
        <row r="15">
          <cell r="C15">
            <v>15617518</v>
          </cell>
        </row>
        <row r="16">
          <cell r="C16">
            <v>9609212</v>
          </cell>
        </row>
        <row r="18">
          <cell r="C18">
            <v>135918</v>
          </cell>
        </row>
        <row r="19">
          <cell r="C19">
            <v>181693</v>
          </cell>
        </row>
        <row r="21">
          <cell r="C21">
            <v>17456947</v>
          </cell>
        </row>
        <row r="22">
          <cell r="C22">
            <v>962537</v>
          </cell>
        </row>
        <row r="23">
          <cell r="C23">
            <v>3130344</v>
          </cell>
        </row>
        <row r="26">
          <cell r="C26">
            <v>147750</v>
          </cell>
        </row>
        <row r="28">
          <cell r="C28">
            <v>16959</v>
          </cell>
        </row>
        <row r="29">
          <cell r="C29">
            <v>129014</v>
          </cell>
        </row>
        <row r="30">
          <cell r="C30">
            <v>21639775</v>
          </cell>
        </row>
        <row r="31">
          <cell r="C31">
            <v>7482550</v>
          </cell>
        </row>
        <row r="32">
          <cell r="C32">
            <v>525778</v>
          </cell>
        </row>
        <row r="33">
          <cell r="C33">
            <v>7427560</v>
          </cell>
        </row>
        <row r="34">
          <cell r="C34">
            <v>7423444.7971471772</v>
          </cell>
        </row>
        <row r="35">
          <cell r="C35">
            <v>1154494</v>
          </cell>
        </row>
        <row r="36">
          <cell r="C36">
            <v>58000</v>
          </cell>
        </row>
        <row r="37">
          <cell r="C37">
            <v>395815</v>
          </cell>
        </row>
        <row r="49">
          <cell r="C49">
            <v>69411</v>
          </cell>
        </row>
        <row r="51">
          <cell r="C51">
            <v>10985160</v>
          </cell>
        </row>
        <row r="53">
          <cell r="C53">
            <v>5509234</v>
          </cell>
        </row>
        <row r="55">
          <cell r="C55">
            <v>6300776</v>
          </cell>
        </row>
        <row r="56">
          <cell r="C56">
            <v>32365737</v>
          </cell>
        </row>
        <row r="58">
          <cell r="C58">
            <v>0</v>
          </cell>
        </row>
        <row r="59">
          <cell r="C59">
            <v>924916</v>
          </cell>
        </row>
        <row r="60">
          <cell r="C60">
            <v>175408</v>
          </cell>
        </row>
        <row r="61">
          <cell r="C61">
            <v>624069</v>
          </cell>
        </row>
        <row r="63">
          <cell r="C63">
            <v>1328781</v>
          </cell>
        </row>
        <row r="64">
          <cell r="C64">
            <v>1655868</v>
          </cell>
        </row>
        <row r="65">
          <cell r="C65">
            <v>61706.882120000002</v>
          </cell>
        </row>
        <row r="68">
          <cell r="C68">
            <v>104473</v>
          </cell>
        </row>
        <row r="69">
          <cell r="C69">
            <v>6706849</v>
          </cell>
        </row>
        <row r="71">
          <cell r="C71">
            <v>22288388</v>
          </cell>
        </row>
        <row r="74">
          <cell r="C74">
            <v>1696928</v>
          </cell>
        </row>
        <row r="75">
          <cell r="C75">
            <v>796374</v>
          </cell>
        </row>
        <row r="77">
          <cell r="C77">
            <v>512101</v>
          </cell>
        </row>
        <row r="78">
          <cell r="C78">
            <v>5439</v>
          </cell>
        </row>
        <row r="79">
          <cell r="C79">
            <v>23765.117879999998</v>
          </cell>
        </row>
        <row r="80">
          <cell r="C80">
            <v>582702.79714717681</v>
          </cell>
        </row>
        <row r="85">
          <cell r="C85">
            <v>350910</v>
          </cell>
        </row>
        <row r="86">
          <cell r="C86">
            <v>27920</v>
          </cell>
        </row>
        <row r="87">
          <cell r="C87">
            <v>8</v>
          </cell>
        </row>
        <row r="89">
          <cell r="C89">
            <v>121635</v>
          </cell>
        </row>
        <row r="90">
          <cell r="C90">
            <v>-5203542</v>
          </cell>
        </row>
        <row r="91">
          <cell r="C91">
            <v>2214140</v>
          </cell>
        </row>
        <row r="93">
          <cell r="C93">
            <v>-892894</v>
          </cell>
        </row>
        <row r="94">
          <cell r="C94">
            <v>1919055</v>
          </cell>
        </row>
        <row r="95">
          <cell r="C95">
            <v>18172570</v>
          </cell>
        </row>
        <row r="96">
          <cell r="C96">
            <v>5352767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SRK WORD Karşılaştırma"/>
      <sheetName val="instructions"/>
      <sheetName val="FORMSRK WORD PRINT"/>
      <sheetName val="Gelir Tablosu"/>
      <sheetName val="FORMSRK WORD-Final SPK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/>
      <sheetData sheetId="4">
        <row r="13">
          <cell r="C13">
            <v>10114706</v>
          </cell>
        </row>
        <row r="15">
          <cell r="C15">
            <v>18656098.539231598</v>
          </cell>
        </row>
        <row r="16">
          <cell r="C16">
            <v>7194845</v>
          </cell>
        </row>
        <row r="18">
          <cell r="C18">
            <v>116104</v>
          </cell>
        </row>
        <row r="19">
          <cell r="C19">
            <v>167414</v>
          </cell>
        </row>
        <row r="21">
          <cell r="C21">
            <v>13854008</v>
          </cell>
        </row>
        <row r="22">
          <cell r="C22">
            <v>1195201</v>
          </cell>
        </row>
        <row r="23">
          <cell r="C23">
            <v>3674364</v>
          </cell>
        </row>
        <row r="24">
          <cell r="C24">
            <v>151777</v>
          </cell>
        </row>
        <row r="26">
          <cell r="C26">
            <v>164475</v>
          </cell>
        </row>
        <row r="28">
          <cell r="C28">
            <v>15684</v>
          </cell>
        </row>
        <row r="29">
          <cell r="C29">
            <v>145942</v>
          </cell>
        </row>
        <row r="30">
          <cell r="C30">
            <v>20145190</v>
          </cell>
        </row>
        <row r="31">
          <cell r="C31">
            <v>6950343</v>
          </cell>
        </row>
        <row r="32">
          <cell r="C32">
            <v>503941</v>
          </cell>
        </row>
        <row r="33">
          <cell r="C33">
            <v>6063772</v>
          </cell>
        </row>
        <row r="34">
          <cell r="C34">
            <v>5374582.1340317884</v>
          </cell>
        </row>
        <row r="35">
          <cell r="C35">
            <v>1153083</v>
          </cell>
        </row>
        <row r="36">
          <cell r="C36">
            <v>28000</v>
          </cell>
        </row>
        <row r="37">
          <cell r="C37">
            <v>382717</v>
          </cell>
        </row>
        <row r="49">
          <cell r="C49">
            <v>75716</v>
          </cell>
        </row>
        <row r="51">
          <cell r="C51">
            <v>7523746</v>
          </cell>
        </row>
        <row r="53">
          <cell r="C53">
            <v>5619141</v>
          </cell>
        </row>
        <row r="55">
          <cell r="C55">
            <v>4529401</v>
          </cell>
        </row>
        <row r="56">
          <cell r="C56">
            <v>25616845</v>
          </cell>
        </row>
        <row r="58">
          <cell r="C58">
            <v>73169</v>
          </cell>
        </row>
        <row r="59">
          <cell r="C59">
            <v>662186</v>
          </cell>
        </row>
        <row r="60">
          <cell r="C60">
            <v>151546</v>
          </cell>
        </row>
        <row r="61">
          <cell r="C61">
            <v>575911</v>
          </cell>
        </row>
        <row r="63">
          <cell r="C63">
            <v>1255686</v>
          </cell>
        </row>
        <row r="65">
          <cell r="C65">
            <v>122633</v>
          </cell>
        </row>
        <row r="68">
          <cell r="C68">
            <v>117614</v>
          </cell>
        </row>
        <row r="69">
          <cell r="C69">
            <v>6407114</v>
          </cell>
        </row>
        <row r="71">
          <cell r="C71">
            <v>18175044</v>
          </cell>
        </row>
        <row r="74">
          <cell r="C74">
            <v>1890236</v>
          </cell>
        </row>
        <row r="75">
          <cell r="C75">
            <v>786836</v>
          </cell>
        </row>
        <row r="77">
          <cell r="C77">
            <v>493991</v>
          </cell>
        </row>
        <row r="78">
          <cell r="C78">
            <v>5439</v>
          </cell>
        </row>
        <row r="80">
          <cell r="C80">
            <v>567819.13403178821</v>
          </cell>
        </row>
        <row r="85">
          <cell r="C85">
            <v>350910</v>
          </cell>
        </row>
        <row r="86">
          <cell r="C86">
            <v>27920</v>
          </cell>
        </row>
        <row r="87">
          <cell r="C87">
            <v>8</v>
          </cell>
        </row>
        <row r="89">
          <cell r="C89">
            <v>137717</v>
          </cell>
        </row>
        <row r="90">
          <cell r="C90">
            <v>-4881384</v>
          </cell>
        </row>
        <row r="91">
          <cell r="C91">
            <v>1674943</v>
          </cell>
        </row>
        <row r="93">
          <cell r="C93">
            <v>-1000033</v>
          </cell>
        </row>
        <row r="94">
          <cell r="C94">
            <v>1420763</v>
          </cell>
        </row>
        <row r="95">
          <cell r="C95">
            <v>5057387</v>
          </cell>
        </row>
        <row r="96">
          <cell r="C96">
            <v>18613943</v>
          </cell>
        </row>
      </sheetData>
      <sheetData sheetId="5">
        <row r="13">
          <cell r="C13">
            <v>9315217</v>
          </cell>
        </row>
        <row r="19">
          <cell r="C19">
            <v>2020595.9269999999</v>
          </cell>
        </row>
        <row r="28">
          <cell r="C28">
            <v>145942</v>
          </cell>
        </row>
        <row r="46">
          <cell r="C46">
            <v>39326381</v>
          </cell>
        </row>
        <row r="53">
          <cell r="C53">
            <v>4604841</v>
          </cell>
        </row>
        <row r="56">
          <cell r="C56">
            <v>73169</v>
          </cell>
        </row>
        <row r="57">
          <cell r="C57">
            <v>645682</v>
          </cell>
        </row>
        <row r="58">
          <cell r="C58">
            <v>143657</v>
          </cell>
        </row>
        <row r="60">
          <cell r="C60" t="str">
            <v xml:space="preserve"> </v>
          </cell>
        </row>
        <row r="61">
          <cell r="C61">
            <v>929675</v>
          </cell>
        </row>
        <row r="65">
          <cell r="C65">
            <v>27473321</v>
          </cell>
        </row>
        <row r="67">
          <cell r="C67">
            <v>6407114</v>
          </cell>
        </row>
        <row r="73">
          <cell r="C73">
            <v>745610</v>
          </cell>
        </row>
        <row r="75">
          <cell r="C75">
            <v>185471</v>
          </cell>
        </row>
        <row r="80">
          <cell r="C80">
            <v>20034453</v>
          </cell>
        </row>
        <row r="82">
          <cell r="C82">
            <v>350910</v>
          </cell>
        </row>
        <row r="84">
          <cell r="C84">
            <v>8</v>
          </cell>
        </row>
        <row r="87">
          <cell r="C87">
            <v>-4881384</v>
          </cell>
        </row>
        <row r="89">
          <cell r="C89">
            <v>-1000033</v>
          </cell>
        </row>
        <row r="90">
          <cell r="C90">
            <v>1420763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27876425</v>
          </cell>
        </row>
        <row r="10">
          <cell r="D10">
            <v>-24157311</v>
          </cell>
        </row>
        <row r="14">
          <cell r="D14">
            <v>-480099</v>
          </cell>
        </row>
        <row r="15">
          <cell r="D15">
            <v>-285627</v>
          </cell>
        </row>
        <row r="16">
          <cell r="D16">
            <v>-276715</v>
          </cell>
        </row>
        <row r="17">
          <cell r="D17">
            <v>808270</v>
          </cell>
        </row>
        <row r="18">
          <cell r="D18">
            <v>-362161</v>
          </cell>
        </row>
        <row r="22">
          <cell r="D22">
            <v>3601</v>
          </cell>
        </row>
        <row r="23">
          <cell r="D23">
            <v>-16226</v>
          </cell>
        </row>
        <row r="28">
          <cell r="D28">
            <v>1527538</v>
          </cell>
        </row>
        <row r="29">
          <cell r="D29">
            <v>-2352474</v>
          </cell>
        </row>
        <row r="34">
          <cell r="D34">
            <v>-32280.230334550855</v>
          </cell>
        </row>
        <row r="35">
          <cell r="D35">
            <v>548838.23033455084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 refreshError="1">
        <row r="9">
          <cell r="D9">
            <v>60730086</v>
          </cell>
        </row>
        <row r="24">
          <cell r="D24">
            <v>0</v>
          </cell>
          <cell r="E24">
            <v>0</v>
          </cell>
        </row>
      </sheetData>
      <sheetData sheetId="4">
        <row r="13">
          <cell r="C13">
            <v>13541737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Konsolide"/>
    </sheetNames>
    <sheetDataSet>
      <sheetData sheetId="0"/>
      <sheetData sheetId="1">
        <row r="39">
          <cell r="F39">
            <v>133924</v>
          </cell>
        </row>
        <row r="40">
          <cell r="F40">
            <v>-26785</v>
          </cell>
        </row>
        <row r="43">
          <cell r="F43">
            <v>-16928</v>
          </cell>
        </row>
        <row r="44">
          <cell r="F44">
            <v>846</v>
          </cell>
        </row>
        <row r="46">
          <cell r="F46">
            <v>-373524</v>
          </cell>
        </row>
        <row r="47">
          <cell r="F47">
            <v>51366</v>
          </cell>
        </row>
        <row r="48">
          <cell r="F48">
            <v>539197.2990349941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KAPSAMLI GELİR MAR_22"/>
    </sheetNames>
    <sheetDataSet>
      <sheetData sheetId="0">
        <row r="34">
          <cell r="F34">
            <v>2801779</v>
          </cell>
        </row>
        <row r="39">
          <cell r="F39">
            <v>16061</v>
          </cell>
        </row>
        <row r="40">
          <cell r="F40">
            <v>-3212</v>
          </cell>
        </row>
        <row r="43">
          <cell r="F43">
            <v>10137</v>
          </cell>
        </row>
        <row r="44">
          <cell r="F44">
            <v>-507</v>
          </cell>
        </row>
        <row r="46">
          <cell r="F46">
            <v>-126906</v>
          </cell>
        </row>
        <row r="47">
          <cell r="F47">
            <v>10992</v>
          </cell>
        </row>
      </sheetData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/>
      <sheetData sheetId="1"/>
      <sheetData sheetId="2"/>
      <sheetData sheetId="3"/>
      <sheetData sheetId="4">
        <row r="18">
          <cell r="B18">
            <v>350910</v>
          </cell>
          <cell r="C18">
            <v>27920</v>
          </cell>
          <cell r="D18">
            <v>8</v>
          </cell>
          <cell r="E18">
            <v>46489</v>
          </cell>
          <cell r="F18">
            <v>-125723</v>
          </cell>
          <cell r="H18">
            <v>-3191233</v>
          </cell>
          <cell r="I18">
            <v>766316</v>
          </cell>
          <cell r="J18">
            <v>3472846</v>
          </cell>
          <cell r="K18">
            <v>8801005</v>
          </cell>
          <cell r="L18">
            <v>10148538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H25">
            <v>0</v>
          </cell>
          <cell r="I25">
            <v>0</v>
          </cell>
          <cell r="J25">
            <v>0</v>
          </cell>
          <cell r="K25">
            <v>2801779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9630</v>
          </cell>
          <cell r="F26">
            <v>12849</v>
          </cell>
          <cell r="H26">
            <v>-115914</v>
          </cell>
          <cell r="I26">
            <v>0</v>
          </cell>
          <cell r="J26">
            <v>0</v>
          </cell>
          <cell r="K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9630</v>
          </cell>
          <cell r="F27">
            <v>12849</v>
          </cell>
          <cell r="H27">
            <v>-115914</v>
          </cell>
          <cell r="I27">
            <v>0</v>
          </cell>
          <cell r="J27">
            <v>0</v>
          </cell>
          <cell r="K27">
            <v>2801779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H28">
            <v>0</v>
          </cell>
          <cell r="I28">
            <v>454428</v>
          </cell>
          <cell r="J28">
            <v>8346577</v>
          </cell>
          <cell r="K28">
            <v>-8801005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H29">
            <v>0</v>
          </cell>
          <cell r="I29">
            <v>0</v>
          </cell>
          <cell r="J29">
            <v>-4561830</v>
          </cell>
          <cell r="K29">
            <v>0</v>
          </cell>
        </row>
      </sheetData>
      <sheetData sheetId="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5 Özs. Hareket Tab"/>
      <sheetName val="Sheet1"/>
      <sheetName val="Özs. Hareket Tab kons"/>
      <sheetName val="Temettü Maddeleri"/>
    </sheetNames>
    <sheetDataSet>
      <sheetData sheetId="0"/>
      <sheetData sheetId="1"/>
      <sheetData sheetId="2">
        <row r="19">
          <cell r="C19">
            <v>350910</v>
          </cell>
          <cell r="D19">
            <v>27920</v>
          </cell>
          <cell r="E19">
            <v>8</v>
          </cell>
          <cell r="F19">
            <v>137717</v>
          </cell>
          <cell r="G19">
            <v>-4881384</v>
          </cell>
          <cell r="H19">
            <v>1674943</v>
          </cell>
          <cell r="I19">
            <v>-1000033</v>
          </cell>
          <cell r="J19">
            <v>1420763</v>
          </cell>
          <cell r="K19">
            <v>5057387</v>
          </cell>
          <cell r="L19">
            <v>18613943</v>
          </cell>
          <cell r="M19">
            <v>21402174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/>
          <cell r="I21">
            <v>0</v>
          </cell>
          <cell r="J21">
            <v>0</v>
          </cell>
          <cell r="K21">
            <v>0</v>
          </cell>
          <cell r="L21">
            <v>5352767</v>
          </cell>
          <cell r="M21">
            <v>5352767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-16082</v>
          </cell>
          <cell r="G22">
            <v>-322158</v>
          </cell>
          <cell r="H22">
            <v>539197.2990349941</v>
          </cell>
          <cell r="I22">
            <v>107139</v>
          </cell>
          <cell r="J22">
            <v>0</v>
          </cell>
          <cell r="K22">
            <v>0</v>
          </cell>
          <cell r="L22">
            <v>0</v>
          </cell>
          <cell r="M22">
            <v>308096.2990349941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498292</v>
          </cell>
          <cell r="K26">
            <v>18115651</v>
          </cell>
          <cell r="L26">
            <v>-18613943</v>
          </cell>
          <cell r="M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-5000468</v>
          </cell>
          <cell r="L27">
            <v>0</v>
          </cell>
          <cell r="M27">
            <v>-5000468</v>
          </cell>
        </row>
      </sheetData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P'a uygun"/>
      <sheetName val="Cash Flow"/>
      <sheetName val="Sheet1"/>
      <sheetName val="romanya"/>
      <sheetName val="Krediler"/>
      <sheetName val="Faiz-Kur Farkı"/>
    </sheetNames>
    <sheetDataSet>
      <sheetData sheetId="0">
        <row r="10">
          <cell r="G10">
            <v>634961</v>
          </cell>
          <cell r="H10">
            <v>294279</v>
          </cell>
        </row>
        <row r="11">
          <cell r="G11">
            <v>-3055</v>
          </cell>
          <cell r="H11">
            <v>16924</v>
          </cell>
        </row>
        <row r="12">
          <cell r="G12">
            <v>239399</v>
          </cell>
          <cell r="H12">
            <v>4404</v>
          </cell>
        </row>
        <row r="13">
          <cell r="G13">
            <v>26713</v>
          </cell>
          <cell r="H13">
            <v>-6108</v>
          </cell>
        </row>
        <row r="14">
          <cell r="G14">
            <v>212406</v>
          </cell>
          <cell r="H14">
            <v>201117</v>
          </cell>
        </row>
        <row r="15">
          <cell r="G15">
            <v>22811</v>
          </cell>
          <cell r="H15">
            <v>-32370</v>
          </cell>
        </row>
        <row r="16">
          <cell r="G16">
            <v>0</v>
          </cell>
          <cell r="H16">
            <v>-2929</v>
          </cell>
        </row>
        <row r="17">
          <cell r="G17">
            <v>-347366</v>
          </cell>
          <cell r="H17">
            <v>-251563</v>
          </cell>
        </row>
        <row r="18">
          <cell r="G18">
            <v>642894</v>
          </cell>
          <cell r="H18">
            <v>114793</v>
          </cell>
        </row>
        <row r="19">
          <cell r="G19">
            <v>-193135</v>
          </cell>
          <cell r="H19">
            <v>-516558</v>
          </cell>
        </row>
        <row r="20">
          <cell r="G20">
            <v>-356321</v>
          </cell>
          <cell r="H20">
            <v>-112933</v>
          </cell>
        </row>
        <row r="21">
          <cell r="G21">
            <v>668771</v>
          </cell>
          <cell r="H21">
            <v>229256</v>
          </cell>
        </row>
        <row r="22">
          <cell r="G22">
            <v>1532</v>
          </cell>
          <cell r="H22">
            <v>15554</v>
          </cell>
        </row>
        <row r="23">
          <cell r="G23">
            <v>1189760</v>
          </cell>
          <cell r="H23">
            <v>2156961</v>
          </cell>
        </row>
        <row r="24">
          <cell r="G24">
            <v>0</v>
          </cell>
          <cell r="H24">
            <v>0</v>
          </cell>
        </row>
        <row r="27">
          <cell r="G27">
            <v>550390</v>
          </cell>
          <cell r="H27">
            <v>306039</v>
          </cell>
        </row>
        <row r="28">
          <cell r="G28">
            <v>-3599884</v>
          </cell>
          <cell r="H28">
            <v>-3781480</v>
          </cell>
        </row>
        <row r="29">
          <cell r="G29">
            <v>238540</v>
          </cell>
          <cell r="H29">
            <v>-35948</v>
          </cell>
        </row>
        <row r="30">
          <cell r="G30">
            <v>8605896</v>
          </cell>
          <cell r="H30">
            <v>2822806</v>
          </cell>
        </row>
        <row r="31">
          <cell r="G31">
            <v>507531</v>
          </cell>
          <cell r="H31">
            <v>-210420</v>
          </cell>
        </row>
        <row r="32">
          <cell r="G32">
            <v>214270</v>
          </cell>
          <cell r="H32">
            <v>261709</v>
          </cell>
        </row>
        <row r="36">
          <cell r="G36">
            <v>-596222</v>
          </cell>
          <cell r="H36">
            <v>-236836</v>
          </cell>
        </row>
        <row r="37">
          <cell r="G37">
            <v>270692</v>
          </cell>
          <cell r="H37">
            <v>111460</v>
          </cell>
        </row>
        <row r="38">
          <cell r="G38">
            <v>-225688</v>
          </cell>
          <cell r="H38">
            <v>-10912</v>
          </cell>
        </row>
        <row r="39">
          <cell r="G39">
            <v>-186971</v>
          </cell>
          <cell r="H39">
            <v>-124923</v>
          </cell>
        </row>
        <row r="40">
          <cell r="G40">
            <v>-32265</v>
          </cell>
          <cell r="H40">
            <v>-52183</v>
          </cell>
        </row>
        <row r="44">
          <cell r="G44">
            <v>25266</v>
          </cell>
          <cell r="H44">
            <v>1338</v>
          </cell>
        </row>
        <row r="45">
          <cell r="G45">
            <v>-1694296</v>
          </cell>
          <cell r="H45">
            <v>-453408</v>
          </cell>
        </row>
        <row r="46">
          <cell r="G46">
            <v>-482950</v>
          </cell>
          <cell r="H46">
            <v>-354712</v>
          </cell>
        </row>
        <row r="47">
          <cell r="G47">
            <v>-1369664</v>
          </cell>
          <cell r="H47">
            <v>-1452130</v>
          </cell>
        </row>
        <row r="48">
          <cell r="G48">
            <v>0</v>
          </cell>
          <cell r="H48">
            <v>2929</v>
          </cell>
        </row>
        <row r="49">
          <cell r="G49">
            <v>0</v>
          </cell>
          <cell r="H49"/>
        </row>
        <row r="50">
          <cell r="G50">
            <v>-30000</v>
          </cell>
          <cell r="H50">
            <v>-625</v>
          </cell>
        </row>
        <row r="53">
          <cell r="G53">
            <v>6868773</v>
          </cell>
          <cell r="H53">
            <v>7114313</v>
          </cell>
        </row>
        <row r="54">
          <cell r="G54">
            <v>-969590</v>
          </cell>
          <cell r="H54">
            <v>-3444709</v>
          </cell>
        </row>
        <row r="55">
          <cell r="G55">
            <v>-5000468</v>
          </cell>
          <cell r="H55">
            <v>-4561830</v>
          </cell>
        </row>
        <row r="56">
          <cell r="G56">
            <v>-314373</v>
          </cell>
          <cell r="H56">
            <v>-45265</v>
          </cell>
        </row>
        <row r="57">
          <cell r="G57">
            <v>327633</v>
          </cell>
          <cell r="H57">
            <v>313790</v>
          </cell>
        </row>
        <row r="58">
          <cell r="G58">
            <v>-26012</v>
          </cell>
          <cell r="H58">
            <v>-18315</v>
          </cell>
        </row>
        <row r="60">
          <cell r="G60">
            <v>-21837</v>
          </cell>
        </row>
        <row r="63">
          <cell r="G63">
            <v>10109622</v>
          </cell>
          <cell r="H63">
            <v>14106240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68379517</v>
          </cell>
          <cell r="D5">
            <v>55124517.539231598</v>
          </cell>
        </row>
        <row r="21">
          <cell r="C21">
            <v>46401139.797147177</v>
          </cell>
          <cell r="D21">
            <v>40927729.134031788</v>
          </cell>
        </row>
        <row r="40">
          <cell r="C40">
            <v>114780656.79714718</v>
          </cell>
          <cell r="D40">
            <v>96052246.673263386</v>
          </cell>
        </row>
      </sheetData>
      <sheetData sheetId="1">
        <row r="5">
          <cell r="C5">
            <v>60001067.882119998</v>
          </cell>
          <cell r="D5">
            <v>46205980</v>
          </cell>
        </row>
        <row r="25">
          <cell r="C25">
            <v>32717019.915027179</v>
          </cell>
          <cell r="D25">
            <v>28444093.134031788</v>
          </cell>
        </row>
        <row r="39">
          <cell r="C39">
            <v>22062569</v>
          </cell>
          <cell r="D39">
            <v>21402174</v>
          </cell>
        </row>
        <row r="54">
          <cell r="C54">
            <v>114780656.79714718</v>
          </cell>
          <cell r="D54">
            <v>96052247.134031788</v>
          </cell>
        </row>
      </sheetData>
      <sheetData sheetId="2">
        <row r="9">
          <cell r="C9">
            <v>8490403</v>
          </cell>
          <cell r="D9">
            <v>3719114</v>
          </cell>
        </row>
        <row r="17">
          <cell r="C17">
            <v>6163567</v>
          </cell>
          <cell r="D17">
            <v>3122782</v>
          </cell>
        </row>
        <row r="24">
          <cell r="C24">
            <v>6162035</v>
          </cell>
          <cell r="D24">
            <v>3110157</v>
          </cell>
        </row>
        <row r="29">
          <cell r="C29">
            <v>5159632</v>
          </cell>
          <cell r="D29">
            <v>2285221</v>
          </cell>
        </row>
        <row r="35">
          <cell r="C35">
            <v>5352767</v>
          </cell>
          <cell r="D35">
            <v>2801779</v>
          </cell>
        </row>
      </sheetData>
      <sheetData sheetId="3">
        <row r="5">
          <cell r="C5">
            <v>5352767</v>
          </cell>
          <cell r="D5">
            <v>2801779</v>
          </cell>
        </row>
        <row r="24">
          <cell r="C24">
            <v>308096.2990349941</v>
          </cell>
          <cell r="D24">
            <v>-93435</v>
          </cell>
        </row>
        <row r="26">
          <cell r="C26">
            <v>5660863.2990349941</v>
          </cell>
          <cell r="D26">
            <v>2708344</v>
          </cell>
        </row>
      </sheetData>
      <sheetData sheetId="4">
        <row r="4">
          <cell r="M4">
            <v>10148538</v>
          </cell>
        </row>
        <row r="6">
          <cell r="M6">
            <v>0</v>
          </cell>
        </row>
        <row r="8">
          <cell r="M8">
            <v>10148538</v>
          </cell>
        </row>
        <row r="9">
          <cell r="M9"/>
        </row>
        <row r="10">
          <cell r="M10">
            <v>2801779</v>
          </cell>
        </row>
        <row r="11">
          <cell r="M11">
            <v>-93435</v>
          </cell>
        </row>
        <row r="12">
          <cell r="M12">
            <v>2708344</v>
          </cell>
        </row>
        <row r="13">
          <cell r="M13">
            <v>0</v>
          </cell>
        </row>
        <row r="14">
          <cell r="M14">
            <v>-4561830</v>
          </cell>
        </row>
        <row r="15">
          <cell r="M15">
            <v>8295052</v>
          </cell>
        </row>
        <row r="17">
          <cell r="M17">
            <v>21402174</v>
          </cell>
        </row>
        <row r="19">
          <cell r="M19">
            <v>5352767</v>
          </cell>
        </row>
        <row r="20">
          <cell r="M20">
            <v>308096.2990349941</v>
          </cell>
        </row>
        <row r="21">
          <cell r="M21">
            <v>5660863.2990349941</v>
          </cell>
        </row>
        <row r="22">
          <cell r="M22">
            <v>0</v>
          </cell>
        </row>
        <row r="23">
          <cell r="M23">
            <v>-5000468</v>
          </cell>
        </row>
        <row r="24">
          <cell r="B24">
            <v>350910</v>
          </cell>
          <cell r="C24">
            <v>27920</v>
          </cell>
          <cell r="D24">
            <v>8</v>
          </cell>
          <cell r="E24">
            <v>-892894</v>
          </cell>
          <cell r="F24"/>
          <cell r="G24">
            <v>121635</v>
          </cell>
          <cell r="H24">
            <v>-5203542</v>
          </cell>
          <cell r="J24">
            <v>1919055</v>
          </cell>
          <cell r="K24">
            <v>18172570</v>
          </cell>
          <cell r="L24">
            <v>5352767</v>
          </cell>
          <cell r="M24">
            <v>22062569.299034994</v>
          </cell>
        </row>
      </sheetData>
      <sheetData sheetId="5">
        <row r="5">
          <cell r="C5">
            <v>13838426</v>
          </cell>
          <cell r="D5">
            <v>3961918</v>
          </cell>
        </row>
        <row r="6">
          <cell r="C6">
            <v>5352767</v>
          </cell>
          <cell r="D6">
            <v>2801779</v>
          </cell>
        </row>
        <row r="7">
          <cell r="C7">
            <v>2739370</v>
          </cell>
          <cell r="D7">
            <v>2110827</v>
          </cell>
        </row>
        <row r="8">
          <cell r="C8">
            <v>634961</v>
          </cell>
          <cell r="D8">
            <v>294279</v>
          </cell>
        </row>
        <row r="9">
          <cell r="C9">
            <v>-3055</v>
          </cell>
          <cell r="D9">
            <v>16924</v>
          </cell>
        </row>
        <row r="10">
          <cell r="C10">
            <v>239399</v>
          </cell>
          <cell r="D10">
            <v>4404</v>
          </cell>
        </row>
        <row r="11">
          <cell r="C11">
            <v>26713</v>
          </cell>
          <cell r="D11">
            <v>-6108</v>
          </cell>
        </row>
        <row r="12">
          <cell r="C12">
            <v>212406</v>
          </cell>
          <cell r="D12">
            <v>201117</v>
          </cell>
        </row>
        <row r="13">
          <cell r="C13">
            <v>22811</v>
          </cell>
          <cell r="D13">
            <v>-32370</v>
          </cell>
        </row>
        <row r="14">
          <cell r="C14">
            <v>0</v>
          </cell>
          <cell r="D14">
            <v>-2929</v>
          </cell>
        </row>
        <row r="15">
          <cell r="C15">
            <v>-347366</v>
          </cell>
          <cell r="D15">
            <v>-251563</v>
          </cell>
        </row>
        <row r="16">
          <cell r="C16">
            <v>642894</v>
          </cell>
          <cell r="D16">
            <v>114793</v>
          </cell>
        </row>
        <row r="17">
          <cell r="C17">
            <v>-193135</v>
          </cell>
          <cell r="D17">
            <v>-516558</v>
          </cell>
        </row>
        <row r="18">
          <cell r="C18">
            <v>-356321</v>
          </cell>
          <cell r="D18">
            <v>-112933</v>
          </cell>
        </row>
        <row r="19">
          <cell r="C19">
            <v>668771</v>
          </cell>
          <cell r="D19">
            <v>229256</v>
          </cell>
        </row>
        <row r="20">
          <cell r="C20">
            <v>1532</v>
          </cell>
          <cell r="D20">
            <v>15554</v>
          </cell>
        </row>
        <row r="21">
          <cell r="C21">
            <v>1189760</v>
          </cell>
          <cell r="D21">
            <v>2156961</v>
          </cell>
        </row>
        <row r="23">
          <cell r="C23"/>
          <cell r="D23"/>
        </row>
        <row r="24">
          <cell r="C24">
            <v>6516743</v>
          </cell>
          <cell r="D24">
            <v>-637294</v>
          </cell>
        </row>
        <row r="25">
          <cell r="C25"/>
          <cell r="D25"/>
        </row>
        <row r="26">
          <cell r="C26">
            <v>550390</v>
          </cell>
          <cell r="D26">
            <v>306039</v>
          </cell>
        </row>
        <row r="27">
          <cell r="C27">
            <v>-3599884</v>
          </cell>
          <cell r="D27">
            <v>-3781480</v>
          </cell>
        </row>
        <row r="28">
          <cell r="C28">
            <v>238540</v>
          </cell>
          <cell r="D28">
            <v>-35948</v>
          </cell>
        </row>
        <row r="29">
          <cell r="C29">
            <v>8605896</v>
          </cell>
          <cell r="D29">
            <v>2822806</v>
          </cell>
        </row>
        <row r="30">
          <cell r="C30">
            <v>507531</v>
          </cell>
          <cell r="D30">
            <v>-210420</v>
          </cell>
        </row>
        <row r="31">
          <cell r="C31">
            <v>214270</v>
          </cell>
          <cell r="D31">
            <v>261709</v>
          </cell>
        </row>
        <row r="32">
          <cell r="C32"/>
          <cell r="D32"/>
        </row>
        <row r="33">
          <cell r="C33">
            <v>14608880</v>
          </cell>
          <cell r="D33">
            <v>4275312</v>
          </cell>
        </row>
        <row r="34">
          <cell r="C34"/>
          <cell r="D34"/>
        </row>
        <row r="35">
          <cell r="C35">
            <v>-596222</v>
          </cell>
          <cell r="D35">
            <v>-236836</v>
          </cell>
        </row>
        <row r="36">
          <cell r="C36">
            <v>270692</v>
          </cell>
          <cell r="D36">
            <v>111460</v>
          </cell>
        </row>
        <row r="37">
          <cell r="C37">
            <v>-225688</v>
          </cell>
          <cell r="D37">
            <v>-10912</v>
          </cell>
        </row>
        <row r="38">
          <cell r="C38">
            <v>-186971</v>
          </cell>
          <cell r="D38">
            <v>-124923</v>
          </cell>
        </row>
        <row r="39">
          <cell r="C39">
            <v>-32265</v>
          </cell>
          <cell r="D39">
            <v>-52183</v>
          </cell>
        </row>
        <row r="40">
          <cell r="C40"/>
          <cell r="D40"/>
        </row>
        <row r="41">
          <cell r="C41">
            <v>-3551644</v>
          </cell>
          <cell r="D41">
            <v>-2256608</v>
          </cell>
        </row>
        <row r="42">
          <cell r="C42"/>
          <cell r="D42"/>
        </row>
        <row r="43">
          <cell r="C43">
            <v>25266</v>
          </cell>
          <cell r="D43">
            <v>1338</v>
          </cell>
        </row>
        <row r="44">
          <cell r="C44">
            <v>-1694296</v>
          </cell>
          <cell r="D44">
            <v>-453408</v>
          </cell>
        </row>
        <row r="45">
          <cell r="C45">
            <v>-482950</v>
          </cell>
          <cell r="D45">
            <v>-354712</v>
          </cell>
        </row>
        <row r="46">
          <cell r="C46">
            <v>-1369664</v>
          </cell>
          <cell r="D46">
            <v>-1452130</v>
          </cell>
        </row>
        <row r="47">
          <cell r="C47">
            <v>0</v>
          </cell>
          <cell r="D47">
            <v>2929</v>
          </cell>
        </row>
        <row r="48">
          <cell r="C48">
            <v>0</v>
          </cell>
          <cell r="D48">
            <v>0</v>
          </cell>
        </row>
        <row r="49">
          <cell r="C49">
            <v>-30000</v>
          </cell>
          <cell r="D49">
            <v>-625</v>
          </cell>
        </row>
        <row r="50">
          <cell r="C50"/>
          <cell r="D50"/>
        </row>
        <row r="51">
          <cell r="C51">
            <v>885963</v>
          </cell>
          <cell r="D51">
            <v>-642016</v>
          </cell>
        </row>
        <row r="52">
          <cell r="C52"/>
          <cell r="D52"/>
        </row>
        <row r="53">
          <cell r="C53">
            <v>6868773</v>
          </cell>
          <cell r="D53">
            <v>7114313</v>
          </cell>
        </row>
        <row r="54">
          <cell r="C54">
            <v>-969590</v>
          </cell>
          <cell r="D54">
            <v>-3444709</v>
          </cell>
        </row>
        <row r="55">
          <cell r="C55">
            <v>-5000468</v>
          </cell>
          <cell r="D55">
            <v>-4561830</v>
          </cell>
        </row>
        <row r="56">
          <cell r="C56">
            <v>-314373</v>
          </cell>
          <cell r="D56">
            <v>-45265</v>
          </cell>
        </row>
        <row r="57">
          <cell r="C57">
            <v>327633</v>
          </cell>
          <cell r="D57">
            <v>313790</v>
          </cell>
        </row>
        <row r="58">
          <cell r="C58">
            <v>-26012</v>
          </cell>
          <cell r="D58">
            <v>-18315</v>
          </cell>
        </row>
        <row r="59">
          <cell r="C59"/>
          <cell r="D59"/>
        </row>
        <row r="60">
          <cell r="C60">
            <v>11172745</v>
          </cell>
          <cell r="D60">
            <v>1063294</v>
          </cell>
        </row>
        <row r="63">
          <cell r="C63">
            <v>10109622</v>
          </cell>
          <cell r="D63">
            <v>14106240</v>
          </cell>
        </row>
        <row r="64">
          <cell r="C64"/>
          <cell r="D64"/>
        </row>
        <row r="65">
          <cell r="C65">
            <v>21260530</v>
          </cell>
          <cell r="D65">
            <v>15169534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42"/>
  <sheetViews>
    <sheetView showGridLines="0" tabSelected="1" view="pageBreakPreview" zoomScaleNormal="100" zoomScaleSheetLayoutView="100" workbookViewId="0">
      <selection activeCell="C4" sqref="C4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156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25" t="s">
        <v>172</v>
      </c>
      <c r="B1" s="225"/>
      <c r="C1" s="225"/>
      <c r="D1" s="225"/>
    </row>
    <row r="2" spans="1:15" ht="39" customHeight="1">
      <c r="A2" s="81"/>
      <c r="B2" s="176"/>
      <c r="C2" s="177" t="s">
        <v>170</v>
      </c>
      <c r="D2" s="177" t="s">
        <v>171</v>
      </c>
    </row>
    <row r="3" spans="1:15">
      <c r="A3" s="178" t="s">
        <v>121</v>
      </c>
      <c r="B3" s="179" t="s">
        <v>59</v>
      </c>
      <c r="C3" s="180">
        <v>45016</v>
      </c>
      <c r="D3" s="180">
        <v>44926</v>
      </c>
    </row>
    <row r="4" spans="1:15" ht="26.25" customHeight="1">
      <c r="A4" s="82" t="s">
        <v>6</v>
      </c>
      <c r="B4" s="185"/>
      <c r="C4" s="186"/>
      <c r="D4" s="186"/>
      <c r="E4" s="156" t="s">
        <v>137</v>
      </c>
      <c r="F4" s="156" t="s">
        <v>137</v>
      </c>
      <c r="G4"/>
      <c r="H4" s="36"/>
      <c r="I4"/>
      <c r="J4"/>
      <c r="K4"/>
      <c r="L4"/>
    </row>
    <row r="5" spans="1:15" ht="21.75" customHeight="1">
      <c r="A5" s="83" t="s">
        <v>1</v>
      </c>
      <c r="B5" s="84"/>
      <c r="C5" s="85">
        <f>SUM(C7:C19)</f>
        <v>68379517</v>
      </c>
      <c r="D5" s="85">
        <f>SUM(D7:D19)</f>
        <v>55124517.539231598</v>
      </c>
      <c r="E5" s="156">
        <f>+C5-[10]Assets!C5</f>
        <v>0</v>
      </c>
      <c r="F5" s="156">
        <f>+D5-[10]Assets!D5</f>
        <v>0</v>
      </c>
      <c r="G5"/>
      <c r="H5" s="36"/>
      <c r="I5"/>
      <c r="J5"/>
      <c r="K5"/>
      <c r="L5"/>
    </row>
    <row r="6" spans="1:15" ht="12.75">
      <c r="A6" s="86"/>
      <c r="B6" s="87"/>
      <c r="C6" s="88"/>
      <c r="D6" s="1"/>
      <c r="G6"/>
      <c r="H6" s="36"/>
      <c r="I6"/>
      <c r="J6" s="37"/>
      <c r="K6" s="37"/>
      <c r="L6"/>
      <c r="O6" s="4"/>
    </row>
    <row r="7" spans="1:15" ht="15" customHeight="1">
      <c r="A7" s="86" t="s">
        <v>24</v>
      </c>
      <c r="B7" s="87"/>
      <c r="C7" s="1">
        <f>'[1]FORMSRK WORD-Final SPK'!$C$13</f>
        <v>21285347</v>
      </c>
      <c r="D7" s="1">
        <f>+'[2]FORMSRK WORD-Final SPK'!$C$13</f>
        <v>10114706</v>
      </c>
      <c r="G7"/>
      <c r="H7" s="36"/>
      <c r="I7"/>
      <c r="J7"/>
      <c r="K7"/>
      <c r="L7"/>
      <c r="O7" s="4"/>
    </row>
    <row r="8" spans="1:15" ht="15" customHeight="1">
      <c r="A8" s="86" t="s">
        <v>7</v>
      </c>
      <c r="B8" s="87"/>
      <c r="C8" s="1"/>
      <c r="D8" s="87"/>
      <c r="G8"/>
      <c r="H8" s="25"/>
      <c r="I8" s="25"/>
      <c r="J8" s="26"/>
      <c r="K8" s="26"/>
      <c r="L8"/>
      <c r="O8" s="4"/>
    </row>
    <row r="9" spans="1:15" ht="15" customHeight="1">
      <c r="A9" s="86" t="s">
        <v>25</v>
      </c>
      <c r="B9" s="87">
        <v>22</v>
      </c>
      <c r="C9" s="1">
        <f>'[1]FORMSRK WORD-Final SPK'!$C$15</f>
        <v>15617518</v>
      </c>
      <c r="D9" s="1">
        <f>+'[2]FORMSRK WORD-Final SPK'!$C$15</f>
        <v>18656098.539231598</v>
      </c>
      <c r="G9"/>
      <c r="H9" s="25"/>
      <c r="I9"/>
      <c r="J9"/>
      <c r="K9"/>
      <c r="L9"/>
      <c r="O9" s="4"/>
    </row>
    <row r="10" spans="1:15" ht="15" customHeight="1">
      <c r="A10" s="86" t="s">
        <v>38</v>
      </c>
      <c r="B10" s="87">
        <v>7</v>
      </c>
      <c r="C10" s="1">
        <f>'[1]FORMSRK WORD-Final SPK'!$C$16</f>
        <v>9609212</v>
      </c>
      <c r="D10" s="1">
        <f>+'[2]FORMSRK WORD-Final SPK'!$C$16</f>
        <v>7194845</v>
      </c>
      <c r="G10"/>
      <c r="H10" s="25"/>
      <c r="I10" s="25"/>
      <c r="J10" s="26"/>
      <c r="K10" s="26"/>
      <c r="L10"/>
      <c r="O10" s="4"/>
    </row>
    <row r="11" spans="1:15" ht="15" customHeight="1">
      <c r="A11" s="86" t="s">
        <v>8</v>
      </c>
      <c r="B11" s="87"/>
      <c r="C11" s="1"/>
      <c r="D11" s="87"/>
      <c r="G11"/>
      <c r="H11" s="25"/>
      <c r="I11" s="25"/>
      <c r="J11" s="26"/>
      <c r="K11" s="26"/>
      <c r="L11"/>
      <c r="O11" s="4"/>
    </row>
    <row r="12" spans="1:15" ht="15" customHeight="1">
      <c r="A12" s="86" t="s">
        <v>156</v>
      </c>
      <c r="B12" s="87">
        <v>22</v>
      </c>
      <c r="C12" s="1">
        <f>'[1]FORMSRK WORD-Final SPK'!$C$19</f>
        <v>181693</v>
      </c>
      <c r="D12" s="1">
        <f>+'[2]FORMSRK WORD-Final SPK'!$C$19</f>
        <v>167414</v>
      </c>
      <c r="G12"/>
      <c r="H12" s="25"/>
      <c r="I12" s="25"/>
      <c r="J12" s="26"/>
      <c r="K12" s="26"/>
      <c r="L12"/>
      <c r="O12" s="4"/>
    </row>
    <row r="13" spans="1:15" ht="15" customHeight="1">
      <c r="A13" s="86" t="s">
        <v>60</v>
      </c>
      <c r="B13" s="87"/>
      <c r="C13" s="1">
        <f>'[1]FORMSRK WORD-Final SPK'!$C$18+1</f>
        <v>135919</v>
      </c>
      <c r="D13" s="1">
        <f>+'[2]FORMSRK WORD-Final SPK'!$C$18</f>
        <v>116104</v>
      </c>
      <c r="G13"/>
      <c r="H13" s="25"/>
      <c r="I13"/>
      <c r="J13"/>
      <c r="K13"/>
      <c r="L13"/>
      <c r="O13" s="4"/>
    </row>
    <row r="14" spans="1:15" ht="15" customHeight="1">
      <c r="A14" s="86" t="s">
        <v>9</v>
      </c>
      <c r="B14" s="87">
        <v>8</v>
      </c>
      <c r="C14" s="1">
        <f>'[1]FORMSRK WORD-Final SPK'!$C$21</f>
        <v>17456947</v>
      </c>
      <c r="D14" s="1">
        <f>+'[2]FORMSRK WORD-Final SPK'!$C$21</f>
        <v>13854008</v>
      </c>
      <c r="G14"/>
      <c r="H14" s="25"/>
      <c r="I14" s="25"/>
      <c r="J14" s="26"/>
      <c r="K14" s="25"/>
      <c r="L14"/>
      <c r="O14" s="4"/>
    </row>
    <row r="15" spans="1:15" ht="15" customHeight="1">
      <c r="A15" s="86" t="s">
        <v>39</v>
      </c>
      <c r="B15" s="87">
        <v>11</v>
      </c>
      <c r="C15" s="1">
        <f>'[1]FORMSRK WORD-Final SPK'!$C$22</f>
        <v>962537</v>
      </c>
      <c r="D15" s="1">
        <f>+'[2]FORMSRK WORD-Final SPK'!$C$22</f>
        <v>1195201</v>
      </c>
      <c r="G15"/>
      <c r="H15" s="25"/>
      <c r="I15" s="25"/>
      <c r="J15" s="26"/>
      <c r="K15" s="26"/>
      <c r="L15"/>
      <c r="O15" s="4"/>
    </row>
    <row r="16" spans="1:15" ht="12.75">
      <c r="A16" s="86" t="s">
        <v>0</v>
      </c>
      <c r="B16" s="87"/>
      <c r="C16" s="1">
        <f>'[1]FORMSRK WORD-Final SPK'!$C$23</f>
        <v>3130344</v>
      </c>
      <c r="D16" s="1">
        <f>+'[2]FORMSRK WORD-Final SPK'!$C$23</f>
        <v>3674364</v>
      </c>
      <c r="G16"/>
      <c r="H16" s="25"/>
      <c r="I16" s="25"/>
      <c r="J16" s="26"/>
      <c r="K16" s="26"/>
      <c r="L16"/>
      <c r="O16" s="4"/>
    </row>
    <row r="17" spans="1:15" ht="12.75">
      <c r="A17" s="5" t="s">
        <v>74</v>
      </c>
      <c r="B17" s="5">
        <v>20</v>
      </c>
      <c r="C17" s="1" t="s">
        <v>120</v>
      </c>
      <c r="D17" s="1">
        <f>+'[2]FORMSRK WORD-Final SPK'!$C$24</f>
        <v>151777</v>
      </c>
      <c r="G17"/>
      <c r="H17" s="25"/>
      <c r="I17" s="25"/>
      <c r="J17" s="26"/>
      <c r="K17" s="26"/>
      <c r="L17"/>
      <c r="O17" s="4"/>
    </row>
    <row r="18" spans="1:15" ht="12.75" hidden="1">
      <c r="A18" s="5" t="s">
        <v>74</v>
      </c>
      <c r="B18" s="5">
        <v>24</v>
      </c>
      <c r="C18" s="1"/>
      <c r="D18" s="1" t="s">
        <v>120</v>
      </c>
      <c r="G18"/>
      <c r="H18" s="25"/>
      <c r="I18" s="25"/>
      <c r="J18" s="26"/>
      <c r="K18" s="26"/>
      <c r="L18"/>
      <c r="O18" s="4"/>
    </row>
    <row r="19" spans="1:15" ht="12.75" hidden="1">
      <c r="A19" s="5" t="s">
        <v>126</v>
      </c>
      <c r="B19" s="5">
        <v>28</v>
      </c>
      <c r="C19" s="187"/>
      <c r="D19" s="1" t="s">
        <v>120</v>
      </c>
      <c r="G19"/>
      <c r="H19" s="25"/>
      <c r="I19" s="25"/>
      <c r="J19" s="26"/>
      <c r="K19" s="26"/>
      <c r="L19"/>
      <c r="O19" s="4"/>
    </row>
    <row r="20" spans="1:15" ht="12.75">
      <c r="A20" s="89"/>
      <c r="B20" s="142"/>
      <c r="C20" s="51"/>
      <c r="D20" s="52"/>
      <c r="E20" s="156" t="s">
        <v>137</v>
      </c>
      <c r="F20" s="156" t="s">
        <v>137</v>
      </c>
      <c r="G20"/>
      <c r="H20" s="25"/>
      <c r="I20"/>
      <c r="J20"/>
      <c r="K20"/>
      <c r="L20"/>
      <c r="O20" s="4"/>
    </row>
    <row r="21" spans="1:15" ht="21.75" customHeight="1">
      <c r="A21" s="83" t="s">
        <v>2</v>
      </c>
      <c r="B21" s="84"/>
      <c r="C21" s="85">
        <f>SUM(C23:C38)</f>
        <v>46401139.797147177</v>
      </c>
      <c r="D21" s="85">
        <f>SUM(D23:D38)</f>
        <v>40927729.134031788</v>
      </c>
      <c r="E21" s="156">
        <f>+C21-[10]Assets!C21</f>
        <v>0</v>
      </c>
      <c r="F21" s="156">
        <f>+D21-[10]Assets!D21</f>
        <v>0</v>
      </c>
      <c r="G21"/>
      <c r="H21" s="36"/>
      <c r="I21"/>
      <c r="J21" s="37"/>
      <c r="K21" s="37"/>
      <c r="L21"/>
      <c r="O21" s="4"/>
    </row>
    <row r="22" spans="1:15" ht="15" customHeight="1">
      <c r="A22" s="86"/>
      <c r="B22" s="87"/>
      <c r="C22" s="53"/>
      <c r="D22" s="54"/>
      <c r="G22"/>
      <c r="H22" s="25"/>
      <c r="I22"/>
      <c r="J22"/>
      <c r="K22"/>
      <c r="L22"/>
      <c r="O22" s="4"/>
    </row>
    <row r="23" spans="1:15" ht="15" customHeight="1">
      <c r="A23" s="86" t="s">
        <v>10</v>
      </c>
      <c r="B23" s="5">
        <v>5</v>
      </c>
      <c r="C23" s="1">
        <f>'[1]FORMSRK WORD-Final SPK'!$C$29</f>
        <v>129014</v>
      </c>
      <c r="D23" s="1">
        <f>+'[2]FORMSRK WORD-Final SPK'!$C$29</f>
        <v>145942</v>
      </c>
      <c r="G23"/>
      <c r="H23" s="25"/>
      <c r="I23" s="25"/>
      <c r="J23" s="26"/>
      <c r="K23" s="26"/>
      <c r="L23"/>
      <c r="O23" s="4"/>
    </row>
    <row r="24" spans="1:15" ht="15" customHeight="1">
      <c r="A24" s="86" t="s">
        <v>7</v>
      </c>
      <c r="C24" s="1"/>
      <c r="G24"/>
      <c r="H24" s="25"/>
      <c r="I24"/>
      <c r="J24"/>
      <c r="K24"/>
      <c r="L24"/>
      <c r="O24" s="4"/>
    </row>
    <row r="25" spans="1:15" ht="15" customHeight="1">
      <c r="A25" s="86" t="s">
        <v>38</v>
      </c>
      <c r="B25" s="5">
        <v>7</v>
      </c>
      <c r="C25" s="1">
        <f>'[1]FORMSRK WORD-Final SPK'!$C$28</f>
        <v>16959</v>
      </c>
      <c r="D25" s="1">
        <f>+'[2]FORMSRK WORD-Final SPK'!$C$28</f>
        <v>15684</v>
      </c>
      <c r="G25"/>
      <c r="H25" s="25"/>
      <c r="I25" s="25"/>
      <c r="J25" s="26"/>
      <c r="K25" s="26"/>
      <c r="L25"/>
      <c r="O25" s="4"/>
    </row>
    <row r="26" spans="1:15" ht="15" customHeight="1">
      <c r="A26" s="86" t="s">
        <v>157</v>
      </c>
      <c r="C26" s="1"/>
      <c r="D26" s="1"/>
      <c r="G26"/>
      <c r="H26" s="25"/>
      <c r="I26" s="25"/>
      <c r="J26" s="26"/>
      <c r="K26" s="26"/>
      <c r="L26"/>
      <c r="O26" s="4"/>
    </row>
    <row r="27" spans="1:15" ht="15" customHeight="1">
      <c r="A27" s="86" t="s">
        <v>156</v>
      </c>
      <c r="B27" s="5">
        <v>22</v>
      </c>
      <c r="C27" s="1">
        <f>'[1]FORMSRK WORD-Final SPK'!$C$35</f>
        <v>1154494</v>
      </c>
      <c r="D27" s="1">
        <f>+'[2]FORMSRK WORD-Final SPK'!$C$35</f>
        <v>1153083</v>
      </c>
      <c r="G27"/>
      <c r="H27" s="25"/>
      <c r="I27" s="25"/>
      <c r="J27" s="26"/>
      <c r="K27" s="26"/>
      <c r="L27"/>
      <c r="O27" s="4"/>
    </row>
    <row r="28" spans="1:15" ht="15" customHeight="1">
      <c r="A28" s="86" t="s">
        <v>11</v>
      </c>
      <c r="B28" s="5">
        <v>9</v>
      </c>
      <c r="C28" s="1">
        <f>'[1]FORMSRK WORD-Final SPK'!$C$30</f>
        <v>21639775</v>
      </c>
      <c r="D28" s="1">
        <f>+'[2]FORMSRK WORD-Final SPK'!$C$30</f>
        <v>20145190</v>
      </c>
      <c r="G28"/>
      <c r="H28" s="25"/>
      <c r="I28" s="25"/>
      <c r="J28" s="26"/>
      <c r="K28" s="26"/>
      <c r="L28"/>
      <c r="O28" s="4"/>
    </row>
    <row r="29" spans="1:15" ht="15" customHeight="1">
      <c r="A29" s="86" t="s">
        <v>26</v>
      </c>
      <c r="C29" s="1"/>
      <c r="G29"/>
      <c r="H29" s="25"/>
      <c r="I29" s="25"/>
      <c r="J29" s="26"/>
      <c r="K29" s="26"/>
      <c r="L29"/>
      <c r="O29" s="4"/>
    </row>
    <row r="30" spans="1:15" ht="15" customHeight="1">
      <c r="A30" s="86" t="s">
        <v>158</v>
      </c>
      <c r="B30" s="5">
        <v>10</v>
      </c>
      <c r="C30" s="1">
        <f>'[1]FORMSRK WORD-Final SPK'!$C$31</f>
        <v>7482550</v>
      </c>
      <c r="D30" s="1">
        <f>+'[2]FORMSRK WORD-Final SPK'!$C$31</f>
        <v>6950343</v>
      </c>
      <c r="G30"/>
      <c r="H30" s="25"/>
      <c r="I30" s="25"/>
      <c r="J30" s="26"/>
      <c r="K30" s="26"/>
      <c r="L30"/>
      <c r="O30" s="4"/>
    </row>
    <row r="31" spans="1:15" ht="15" customHeight="1">
      <c r="A31" s="86" t="s">
        <v>159</v>
      </c>
      <c r="C31" s="1">
        <f>'[1]FORMSRK WORD-Final SPK'!$C$32</f>
        <v>525778</v>
      </c>
      <c r="D31" s="1">
        <f>+'[2]FORMSRK WORD-Final SPK'!$C$32</f>
        <v>503941</v>
      </c>
      <c r="G31"/>
      <c r="H31" s="25"/>
      <c r="I31" s="25"/>
      <c r="J31" s="26"/>
      <c r="K31" s="26"/>
      <c r="L31"/>
      <c r="O31" s="4"/>
    </row>
    <row r="32" spans="1:15" ht="15" customHeight="1">
      <c r="A32" s="86" t="s">
        <v>150</v>
      </c>
      <c r="B32" s="87"/>
      <c r="C32" s="1">
        <f>'[1]FORMSRK WORD-Final SPK'!$C$26</f>
        <v>147750</v>
      </c>
      <c r="D32" s="1">
        <f>+'[2]FORMSRK WORD-Final SPK'!$C$26</f>
        <v>164475</v>
      </c>
      <c r="G32"/>
      <c r="H32" s="25"/>
      <c r="I32"/>
      <c r="J32"/>
      <c r="K32"/>
      <c r="L32"/>
      <c r="O32" s="4"/>
    </row>
    <row r="33" spans="1:15" ht="15" customHeight="1">
      <c r="A33" s="86" t="s">
        <v>39</v>
      </c>
      <c r="B33" s="5">
        <v>11</v>
      </c>
      <c r="C33" s="1">
        <f>'[1]FORMSRK WORD-Final SPK'!$C$33</f>
        <v>7427560</v>
      </c>
      <c r="D33" s="1">
        <f>+'[2]FORMSRK WORD-Final SPK'!$C$33</f>
        <v>6063772</v>
      </c>
      <c r="G33"/>
      <c r="H33" s="25"/>
      <c r="I33" s="25"/>
      <c r="J33" s="26"/>
      <c r="K33" s="26"/>
      <c r="L33"/>
      <c r="O33" s="4"/>
    </row>
    <row r="34" spans="1:15" ht="15" customHeight="1">
      <c r="A34" s="86" t="s">
        <v>70</v>
      </c>
      <c r="B34" s="5">
        <v>20</v>
      </c>
      <c r="C34" s="1">
        <f>'[1]FORMSRK WORD-Final SPK'!$C$34</f>
        <v>7423444.7971471772</v>
      </c>
      <c r="D34" s="1">
        <f>+'[2]FORMSRK WORD-Final SPK'!$C$34</f>
        <v>5374582.1340317884</v>
      </c>
      <c r="G34"/>
      <c r="H34" s="25"/>
      <c r="I34" s="25"/>
      <c r="J34" s="26"/>
      <c r="K34" s="26"/>
      <c r="L34" s="26"/>
      <c r="O34" s="4"/>
    </row>
    <row r="35" spans="1:15" ht="15" hidden="1" customHeight="1">
      <c r="A35" s="86" t="s">
        <v>139</v>
      </c>
      <c r="C35" s="187">
        <v>0</v>
      </c>
      <c r="D35" s="187">
        <v>0</v>
      </c>
      <c r="G35"/>
      <c r="H35" s="25"/>
      <c r="I35" s="25"/>
      <c r="J35" s="26"/>
      <c r="K35" s="26"/>
      <c r="L35" s="26"/>
      <c r="O35" s="4"/>
    </row>
    <row r="36" spans="1:15" ht="15" customHeight="1">
      <c r="A36" s="86" t="s">
        <v>151</v>
      </c>
      <c r="C36" s="1">
        <f>'[1]FORMSRK WORD-Final SPK'!$C$36</f>
        <v>58000</v>
      </c>
      <c r="D36" s="1">
        <f>+'[2]FORMSRK WORD-Final SPK'!$C$36</f>
        <v>28000</v>
      </c>
      <c r="G36"/>
      <c r="H36" s="25"/>
      <c r="I36" s="25"/>
      <c r="J36" s="26"/>
      <c r="K36" s="26"/>
      <c r="L36" s="26"/>
      <c r="O36" s="4"/>
    </row>
    <row r="37" spans="1:15" ht="15" customHeight="1">
      <c r="A37" s="86" t="s">
        <v>126</v>
      </c>
      <c r="B37" s="5">
        <v>24</v>
      </c>
      <c r="C37" s="1">
        <f>'[1]FORMSRK WORD-Final SPK'!$C$37</f>
        <v>395815</v>
      </c>
      <c r="D37" s="1">
        <f>+'[2]FORMSRK WORD-Final SPK'!$C$37</f>
        <v>382717</v>
      </c>
      <c r="G37"/>
      <c r="H37" s="25"/>
      <c r="I37" s="25"/>
      <c r="J37" s="26"/>
      <c r="K37" s="26"/>
      <c r="L37" s="26"/>
      <c r="O37" s="4"/>
    </row>
    <row r="38" spans="1:15" ht="15" hidden="1" customHeight="1">
      <c r="A38" s="86" t="s">
        <v>154</v>
      </c>
      <c r="B38" s="5">
        <v>35</v>
      </c>
      <c r="C38" s="1">
        <v>0</v>
      </c>
      <c r="D38" s="187">
        <v>0</v>
      </c>
      <c r="G38"/>
      <c r="H38" s="25"/>
      <c r="I38" s="25"/>
      <c r="J38" s="26"/>
      <c r="K38" s="26"/>
      <c r="L38" s="26"/>
      <c r="O38" s="4"/>
    </row>
    <row r="39" spans="1:15" ht="12.75">
      <c r="A39" s="89"/>
      <c r="B39" s="90"/>
      <c r="C39" s="91"/>
      <c r="D39" s="92"/>
      <c r="E39" s="156" t="s">
        <v>137</v>
      </c>
      <c r="F39" s="156" t="s">
        <v>137</v>
      </c>
      <c r="G39"/>
      <c r="H39" s="25"/>
      <c r="I39"/>
      <c r="J39"/>
      <c r="K39"/>
      <c r="L39"/>
      <c r="O39" s="4"/>
    </row>
    <row r="40" spans="1:15" ht="22.5" customHeight="1" thickBot="1">
      <c r="A40" s="93" t="s">
        <v>12</v>
      </c>
      <c r="B40" s="94"/>
      <c r="C40" s="95">
        <f>+C5+C21</f>
        <v>114780656.79714718</v>
      </c>
      <c r="D40" s="95">
        <f>+D5+D21</f>
        <v>96052246.673263386</v>
      </c>
      <c r="E40" s="156">
        <f>+C40-[10]Assets!C40</f>
        <v>0</v>
      </c>
      <c r="F40" s="156">
        <f>+D40-[10]Assets!D40</f>
        <v>0</v>
      </c>
      <c r="G40"/>
      <c r="H40" s="38"/>
      <c r="I40"/>
      <c r="J40" s="39"/>
      <c r="K40" s="39"/>
      <c r="L40"/>
      <c r="O40" s="4"/>
    </row>
    <row r="41" spans="1:15" ht="12.75" thickTop="1">
      <c r="C41" s="4"/>
    </row>
    <row r="42" spans="1:15">
      <c r="C42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2"/>
  <sheetViews>
    <sheetView showGridLines="0" tabSelected="1" view="pageBreakPreview" topLeftCell="A29" zoomScaleNormal="90" zoomScaleSheetLayoutView="100" workbookViewId="0">
      <selection activeCell="C4" sqref="C4"/>
    </sheetView>
  </sheetViews>
  <sheetFormatPr defaultRowHeight="12"/>
  <cols>
    <col min="1" max="1" width="50" style="175" customWidth="1"/>
    <col min="2" max="2" width="11" style="184" customWidth="1"/>
    <col min="3" max="3" width="21" style="184" customWidth="1"/>
    <col min="4" max="4" width="20.42578125" style="184" customWidth="1"/>
    <col min="5" max="5" width="11.42578125" style="156" bestFit="1" customWidth="1"/>
    <col min="6" max="6" width="11.7109375" style="156" bestFit="1" customWidth="1"/>
    <col min="7" max="7" width="13" style="175" customWidth="1"/>
    <col min="8" max="8" width="9.140625" style="175"/>
    <col min="9" max="9" width="42.28515625" style="175" bestFit="1" customWidth="1"/>
    <col min="10" max="10" width="7.85546875" style="175" bestFit="1" customWidth="1"/>
    <col min="11" max="12" width="10.28515625" style="175" bestFit="1" customWidth="1"/>
    <col min="13" max="14" width="10.7109375" style="175" bestFit="1" customWidth="1"/>
    <col min="15" max="241" width="9.140625" style="175"/>
    <col min="242" max="242" width="35.85546875" style="175" bestFit="1" customWidth="1"/>
    <col min="243" max="243" width="11" style="175" customWidth="1"/>
    <col min="244" max="245" width="15" style="175" customWidth="1"/>
    <col min="246" max="497" width="9.140625" style="175"/>
    <col min="498" max="498" width="35.85546875" style="175" bestFit="1" customWidth="1"/>
    <col min="499" max="499" width="11" style="175" customWidth="1"/>
    <col min="500" max="501" width="15" style="175" customWidth="1"/>
    <col min="502" max="753" width="9.140625" style="175"/>
    <col min="754" max="754" width="35.85546875" style="175" bestFit="1" customWidth="1"/>
    <col min="755" max="755" width="11" style="175" customWidth="1"/>
    <col min="756" max="757" width="15" style="175" customWidth="1"/>
    <col min="758" max="1009" width="9.140625" style="175"/>
    <col min="1010" max="1010" width="35.85546875" style="175" bestFit="1" customWidth="1"/>
    <col min="1011" max="1011" width="11" style="175" customWidth="1"/>
    <col min="1012" max="1013" width="15" style="175" customWidth="1"/>
    <col min="1014" max="1265" width="9.140625" style="175"/>
    <col min="1266" max="1266" width="35.85546875" style="175" bestFit="1" customWidth="1"/>
    <col min="1267" max="1267" width="11" style="175" customWidth="1"/>
    <col min="1268" max="1269" width="15" style="175" customWidth="1"/>
    <col min="1270" max="1521" width="9.140625" style="175"/>
    <col min="1522" max="1522" width="35.85546875" style="175" bestFit="1" customWidth="1"/>
    <col min="1523" max="1523" width="11" style="175" customWidth="1"/>
    <col min="1524" max="1525" width="15" style="175" customWidth="1"/>
    <col min="1526" max="1777" width="9.140625" style="175"/>
    <col min="1778" max="1778" width="35.85546875" style="175" bestFit="1" customWidth="1"/>
    <col min="1779" max="1779" width="11" style="175" customWidth="1"/>
    <col min="1780" max="1781" width="15" style="175" customWidth="1"/>
    <col min="1782" max="2033" width="9.140625" style="175"/>
    <col min="2034" max="2034" width="35.85546875" style="175" bestFit="1" customWidth="1"/>
    <col min="2035" max="2035" width="11" style="175" customWidth="1"/>
    <col min="2036" max="2037" width="15" style="175" customWidth="1"/>
    <col min="2038" max="2289" width="9.140625" style="175"/>
    <col min="2290" max="2290" width="35.85546875" style="175" bestFit="1" customWidth="1"/>
    <col min="2291" max="2291" width="11" style="175" customWidth="1"/>
    <col min="2292" max="2293" width="15" style="175" customWidth="1"/>
    <col min="2294" max="2545" width="9.140625" style="175"/>
    <col min="2546" max="2546" width="35.85546875" style="175" bestFit="1" customWidth="1"/>
    <col min="2547" max="2547" width="11" style="175" customWidth="1"/>
    <col min="2548" max="2549" width="15" style="175" customWidth="1"/>
    <col min="2550" max="2801" width="9.140625" style="175"/>
    <col min="2802" max="2802" width="35.85546875" style="175" bestFit="1" customWidth="1"/>
    <col min="2803" max="2803" width="11" style="175" customWidth="1"/>
    <col min="2804" max="2805" width="15" style="175" customWidth="1"/>
    <col min="2806" max="3057" width="9.140625" style="175"/>
    <col min="3058" max="3058" width="35.85546875" style="175" bestFit="1" customWidth="1"/>
    <col min="3059" max="3059" width="11" style="175" customWidth="1"/>
    <col min="3060" max="3061" width="15" style="175" customWidth="1"/>
    <col min="3062" max="3313" width="9.140625" style="175"/>
    <col min="3314" max="3314" width="35.85546875" style="175" bestFit="1" customWidth="1"/>
    <col min="3315" max="3315" width="11" style="175" customWidth="1"/>
    <col min="3316" max="3317" width="15" style="175" customWidth="1"/>
    <col min="3318" max="3569" width="9.140625" style="175"/>
    <col min="3570" max="3570" width="35.85546875" style="175" bestFit="1" customWidth="1"/>
    <col min="3571" max="3571" width="11" style="175" customWidth="1"/>
    <col min="3572" max="3573" width="15" style="175" customWidth="1"/>
    <col min="3574" max="3825" width="9.140625" style="175"/>
    <col min="3826" max="3826" width="35.85546875" style="175" bestFit="1" customWidth="1"/>
    <col min="3827" max="3827" width="11" style="175" customWidth="1"/>
    <col min="3828" max="3829" width="15" style="175" customWidth="1"/>
    <col min="3830" max="4081" width="9.140625" style="175"/>
    <col min="4082" max="4082" width="35.85546875" style="175" bestFit="1" customWidth="1"/>
    <col min="4083" max="4083" width="11" style="175" customWidth="1"/>
    <col min="4084" max="4085" width="15" style="175" customWidth="1"/>
    <col min="4086" max="4337" width="9.140625" style="175"/>
    <col min="4338" max="4338" width="35.85546875" style="175" bestFit="1" customWidth="1"/>
    <col min="4339" max="4339" width="11" style="175" customWidth="1"/>
    <col min="4340" max="4341" width="15" style="175" customWidth="1"/>
    <col min="4342" max="4593" width="9.140625" style="175"/>
    <col min="4594" max="4594" width="35.85546875" style="175" bestFit="1" customWidth="1"/>
    <col min="4595" max="4595" width="11" style="175" customWidth="1"/>
    <col min="4596" max="4597" width="15" style="175" customWidth="1"/>
    <col min="4598" max="4849" width="9.140625" style="175"/>
    <col min="4850" max="4850" width="35.85546875" style="175" bestFit="1" customWidth="1"/>
    <col min="4851" max="4851" width="11" style="175" customWidth="1"/>
    <col min="4852" max="4853" width="15" style="175" customWidth="1"/>
    <col min="4854" max="5105" width="9.140625" style="175"/>
    <col min="5106" max="5106" width="35.85546875" style="175" bestFit="1" customWidth="1"/>
    <col min="5107" max="5107" width="11" style="175" customWidth="1"/>
    <col min="5108" max="5109" width="15" style="175" customWidth="1"/>
    <col min="5110" max="5361" width="9.140625" style="175"/>
    <col min="5362" max="5362" width="35.85546875" style="175" bestFit="1" customWidth="1"/>
    <col min="5363" max="5363" width="11" style="175" customWidth="1"/>
    <col min="5364" max="5365" width="15" style="175" customWidth="1"/>
    <col min="5366" max="5617" width="9.140625" style="175"/>
    <col min="5618" max="5618" width="35.85546875" style="175" bestFit="1" customWidth="1"/>
    <col min="5619" max="5619" width="11" style="175" customWidth="1"/>
    <col min="5620" max="5621" width="15" style="175" customWidth="1"/>
    <col min="5622" max="5873" width="9.140625" style="175"/>
    <col min="5874" max="5874" width="35.85546875" style="175" bestFit="1" customWidth="1"/>
    <col min="5875" max="5875" width="11" style="175" customWidth="1"/>
    <col min="5876" max="5877" width="15" style="175" customWidth="1"/>
    <col min="5878" max="6129" width="9.140625" style="175"/>
    <col min="6130" max="6130" width="35.85546875" style="175" bestFit="1" customWidth="1"/>
    <col min="6131" max="6131" width="11" style="175" customWidth="1"/>
    <col min="6132" max="6133" width="15" style="175" customWidth="1"/>
    <col min="6134" max="6385" width="9.140625" style="175"/>
    <col min="6386" max="6386" width="35.85546875" style="175" bestFit="1" customWidth="1"/>
    <col min="6387" max="6387" width="11" style="175" customWidth="1"/>
    <col min="6388" max="6389" width="15" style="175" customWidth="1"/>
    <col min="6390" max="6641" width="9.140625" style="175"/>
    <col min="6642" max="6642" width="35.85546875" style="175" bestFit="1" customWidth="1"/>
    <col min="6643" max="6643" width="11" style="175" customWidth="1"/>
    <col min="6644" max="6645" width="15" style="175" customWidth="1"/>
    <col min="6646" max="6897" width="9.140625" style="175"/>
    <col min="6898" max="6898" width="35.85546875" style="175" bestFit="1" customWidth="1"/>
    <col min="6899" max="6899" width="11" style="175" customWidth="1"/>
    <col min="6900" max="6901" width="15" style="175" customWidth="1"/>
    <col min="6902" max="7153" width="9.140625" style="175"/>
    <col min="7154" max="7154" width="35.85546875" style="175" bestFit="1" customWidth="1"/>
    <col min="7155" max="7155" width="11" style="175" customWidth="1"/>
    <col min="7156" max="7157" width="15" style="175" customWidth="1"/>
    <col min="7158" max="7409" width="9.140625" style="175"/>
    <col min="7410" max="7410" width="35.85546875" style="175" bestFit="1" customWidth="1"/>
    <col min="7411" max="7411" width="11" style="175" customWidth="1"/>
    <col min="7412" max="7413" width="15" style="175" customWidth="1"/>
    <col min="7414" max="7665" width="9.140625" style="175"/>
    <col min="7666" max="7666" width="35.85546875" style="175" bestFit="1" customWidth="1"/>
    <col min="7667" max="7667" width="11" style="175" customWidth="1"/>
    <col min="7668" max="7669" width="15" style="175" customWidth="1"/>
    <col min="7670" max="7921" width="9.140625" style="175"/>
    <col min="7922" max="7922" width="35.85546875" style="175" bestFit="1" customWidth="1"/>
    <col min="7923" max="7923" width="11" style="175" customWidth="1"/>
    <col min="7924" max="7925" width="15" style="175" customWidth="1"/>
    <col min="7926" max="8177" width="9.140625" style="175"/>
    <col min="8178" max="8178" width="35.85546875" style="175" bestFit="1" customWidth="1"/>
    <col min="8179" max="8179" width="11" style="175" customWidth="1"/>
    <col min="8180" max="8181" width="15" style="175" customWidth="1"/>
    <col min="8182" max="8433" width="9.140625" style="175"/>
    <col min="8434" max="8434" width="35.85546875" style="175" bestFit="1" customWidth="1"/>
    <col min="8435" max="8435" width="11" style="175" customWidth="1"/>
    <col min="8436" max="8437" width="15" style="175" customWidth="1"/>
    <col min="8438" max="8689" width="9.140625" style="175"/>
    <col min="8690" max="8690" width="35.85546875" style="175" bestFit="1" customWidth="1"/>
    <col min="8691" max="8691" width="11" style="175" customWidth="1"/>
    <col min="8692" max="8693" width="15" style="175" customWidth="1"/>
    <col min="8694" max="8945" width="9.140625" style="175"/>
    <col min="8946" max="8946" width="35.85546875" style="175" bestFit="1" customWidth="1"/>
    <col min="8947" max="8947" width="11" style="175" customWidth="1"/>
    <col min="8948" max="8949" width="15" style="175" customWidth="1"/>
    <col min="8950" max="9201" width="9.140625" style="175"/>
    <col min="9202" max="9202" width="35.85546875" style="175" bestFit="1" customWidth="1"/>
    <col min="9203" max="9203" width="11" style="175" customWidth="1"/>
    <col min="9204" max="9205" width="15" style="175" customWidth="1"/>
    <col min="9206" max="9457" width="9.140625" style="175"/>
    <col min="9458" max="9458" width="35.85546875" style="175" bestFit="1" customWidth="1"/>
    <col min="9459" max="9459" width="11" style="175" customWidth="1"/>
    <col min="9460" max="9461" width="15" style="175" customWidth="1"/>
    <col min="9462" max="9713" width="9.140625" style="175"/>
    <col min="9714" max="9714" width="35.85546875" style="175" bestFit="1" customWidth="1"/>
    <col min="9715" max="9715" width="11" style="175" customWidth="1"/>
    <col min="9716" max="9717" width="15" style="175" customWidth="1"/>
    <col min="9718" max="9969" width="9.140625" style="175"/>
    <col min="9970" max="9970" width="35.85546875" style="175" bestFit="1" customWidth="1"/>
    <col min="9971" max="9971" width="11" style="175" customWidth="1"/>
    <col min="9972" max="9973" width="15" style="175" customWidth="1"/>
    <col min="9974" max="10225" width="9.140625" style="175"/>
    <col min="10226" max="10226" width="35.85546875" style="175" bestFit="1" customWidth="1"/>
    <col min="10227" max="10227" width="11" style="175" customWidth="1"/>
    <col min="10228" max="10229" width="15" style="175" customWidth="1"/>
    <col min="10230" max="10481" width="9.140625" style="175"/>
    <col min="10482" max="10482" width="35.85546875" style="175" bestFit="1" customWidth="1"/>
    <col min="10483" max="10483" width="11" style="175" customWidth="1"/>
    <col min="10484" max="10485" width="15" style="175" customWidth="1"/>
    <col min="10486" max="10737" width="9.140625" style="175"/>
    <col min="10738" max="10738" width="35.85546875" style="175" bestFit="1" customWidth="1"/>
    <col min="10739" max="10739" width="11" style="175" customWidth="1"/>
    <col min="10740" max="10741" width="15" style="175" customWidth="1"/>
    <col min="10742" max="10993" width="9.140625" style="175"/>
    <col min="10994" max="10994" width="35.85546875" style="175" bestFit="1" customWidth="1"/>
    <col min="10995" max="10995" width="11" style="175" customWidth="1"/>
    <col min="10996" max="10997" width="15" style="175" customWidth="1"/>
    <col min="10998" max="11249" width="9.140625" style="175"/>
    <col min="11250" max="11250" width="35.85546875" style="175" bestFit="1" customWidth="1"/>
    <col min="11251" max="11251" width="11" style="175" customWidth="1"/>
    <col min="11252" max="11253" width="15" style="175" customWidth="1"/>
    <col min="11254" max="11505" width="9.140625" style="175"/>
    <col min="11506" max="11506" width="35.85546875" style="175" bestFit="1" customWidth="1"/>
    <col min="11507" max="11507" width="11" style="175" customWidth="1"/>
    <col min="11508" max="11509" width="15" style="175" customWidth="1"/>
    <col min="11510" max="11761" width="9.140625" style="175"/>
    <col min="11762" max="11762" width="35.85546875" style="175" bestFit="1" customWidth="1"/>
    <col min="11763" max="11763" width="11" style="175" customWidth="1"/>
    <col min="11764" max="11765" width="15" style="175" customWidth="1"/>
    <col min="11766" max="12017" width="9.140625" style="175"/>
    <col min="12018" max="12018" width="35.85546875" style="175" bestFit="1" customWidth="1"/>
    <col min="12019" max="12019" width="11" style="175" customWidth="1"/>
    <col min="12020" max="12021" width="15" style="175" customWidth="1"/>
    <col min="12022" max="12273" width="9.140625" style="175"/>
    <col min="12274" max="12274" width="35.85546875" style="175" bestFit="1" customWidth="1"/>
    <col min="12275" max="12275" width="11" style="175" customWidth="1"/>
    <col min="12276" max="12277" width="15" style="175" customWidth="1"/>
    <col min="12278" max="12529" width="9.140625" style="175"/>
    <col min="12530" max="12530" width="35.85546875" style="175" bestFit="1" customWidth="1"/>
    <col min="12531" max="12531" width="11" style="175" customWidth="1"/>
    <col min="12532" max="12533" width="15" style="175" customWidth="1"/>
    <col min="12534" max="12785" width="9.140625" style="175"/>
    <col min="12786" max="12786" width="35.85546875" style="175" bestFit="1" customWidth="1"/>
    <col min="12787" max="12787" width="11" style="175" customWidth="1"/>
    <col min="12788" max="12789" width="15" style="175" customWidth="1"/>
    <col min="12790" max="13041" width="9.140625" style="175"/>
    <col min="13042" max="13042" width="35.85546875" style="175" bestFit="1" customWidth="1"/>
    <col min="13043" max="13043" width="11" style="175" customWidth="1"/>
    <col min="13044" max="13045" width="15" style="175" customWidth="1"/>
    <col min="13046" max="13297" width="9.140625" style="175"/>
    <col min="13298" max="13298" width="35.85546875" style="175" bestFit="1" customWidth="1"/>
    <col min="13299" max="13299" width="11" style="175" customWidth="1"/>
    <col min="13300" max="13301" width="15" style="175" customWidth="1"/>
    <col min="13302" max="13553" width="9.140625" style="175"/>
    <col min="13554" max="13554" width="35.85546875" style="175" bestFit="1" customWidth="1"/>
    <col min="13555" max="13555" width="11" style="175" customWidth="1"/>
    <col min="13556" max="13557" width="15" style="175" customWidth="1"/>
    <col min="13558" max="13809" width="9.140625" style="175"/>
    <col min="13810" max="13810" width="35.85546875" style="175" bestFit="1" customWidth="1"/>
    <col min="13811" max="13811" width="11" style="175" customWidth="1"/>
    <col min="13812" max="13813" width="15" style="175" customWidth="1"/>
    <col min="13814" max="14065" width="9.140625" style="175"/>
    <col min="14066" max="14066" width="35.85546875" style="175" bestFit="1" customWidth="1"/>
    <col min="14067" max="14067" width="11" style="175" customWidth="1"/>
    <col min="14068" max="14069" width="15" style="175" customWidth="1"/>
    <col min="14070" max="14321" width="9.140625" style="175"/>
    <col min="14322" max="14322" width="35.85546875" style="175" bestFit="1" customWidth="1"/>
    <col min="14323" max="14323" width="11" style="175" customWidth="1"/>
    <col min="14324" max="14325" width="15" style="175" customWidth="1"/>
    <col min="14326" max="14577" width="9.140625" style="175"/>
    <col min="14578" max="14578" width="35.85546875" style="175" bestFit="1" customWidth="1"/>
    <col min="14579" max="14579" width="11" style="175" customWidth="1"/>
    <col min="14580" max="14581" width="15" style="175" customWidth="1"/>
    <col min="14582" max="14833" width="9.140625" style="175"/>
    <col min="14834" max="14834" width="35.85546875" style="175" bestFit="1" customWidth="1"/>
    <col min="14835" max="14835" width="11" style="175" customWidth="1"/>
    <col min="14836" max="14837" width="15" style="175" customWidth="1"/>
    <col min="14838" max="15089" width="9.140625" style="175"/>
    <col min="15090" max="15090" width="35.85546875" style="175" bestFit="1" customWidth="1"/>
    <col min="15091" max="15091" width="11" style="175" customWidth="1"/>
    <col min="15092" max="15093" width="15" style="175" customWidth="1"/>
    <col min="15094" max="15345" width="9.140625" style="175"/>
    <col min="15346" max="15346" width="35.85546875" style="175" bestFit="1" customWidth="1"/>
    <col min="15347" max="15347" width="11" style="175" customWidth="1"/>
    <col min="15348" max="15349" width="15" style="175" customWidth="1"/>
    <col min="15350" max="15601" width="9.140625" style="175"/>
    <col min="15602" max="15602" width="35.85546875" style="175" bestFit="1" customWidth="1"/>
    <col min="15603" max="15603" width="11" style="175" customWidth="1"/>
    <col min="15604" max="15605" width="15" style="175" customWidth="1"/>
    <col min="15606" max="15857" width="9.140625" style="175"/>
    <col min="15858" max="15858" width="35.85546875" style="175" bestFit="1" customWidth="1"/>
    <col min="15859" max="15859" width="11" style="175" customWidth="1"/>
    <col min="15860" max="15861" width="15" style="175" customWidth="1"/>
    <col min="15862" max="16113" width="9.140625" style="175"/>
    <col min="16114" max="16114" width="35.85546875" style="175" bestFit="1" customWidth="1"/>
    <col min="16115" max="16115" width="11" style="175" customWidth="1"/>
    <col min="16116" max="16117" width="15" style="175" customWidth="1"/>
    <col min="16118" max="16384" width="9.140625" style="175"/>
  </cols>
  <sheetData>
    <row r="1" spans="1:14" ht="23.45" customHeight="1">
      <c r="A1" s="225" t="str">
        <f>+Varlıklar!A1</f>
        <v>Ford Otomotiv Sanayi A.Ş. 31 Mart 2023 ve 31 Aralık 2022 tarihleri itibarıyla finansal durum tabloları</v>
      </c>
      <c r="B1" s="225"/>
      <c r="C1" s="225"/>
      <c r="D1" s="225"/>
    </row>
    <row r="2" spans="1:14" s="5" customFormat="1" ht="39" customHeight="1">
      <c r="B2" s="176"/>
      <c r="C2" s="177" t="str">
        <f>+Varlıklar!C2</f>
        <v>Cari dönem 
bağımsız denetimden 
geçmemiş</v>
      </c>
      <c r="D2" s="177" t="str">
        <f>+Varlıklar!D2</f>
        <v>Geçmiş dönem bağımsız denetimden geçmiş</v>
      </c>
      <c r="E2" s="156"/>
      <c r="F2" s="156"/>
    </row>
    <row r="3" spans="1:14" ht="12.75">
      <c r="A3" s="178" t="s">
        <v>121</v>
      </c>
      <c r="B3" s="179" t="s">
        <v>59</v>
      </c>
      <c r="C3" s="180">
        <f>+Varlıklar!C3</f>
        <v>45016</v>
      </c>
      <c r="D3" s="180">
        <f>+Varlıklar!D3</f>
        <v>44926</v>
      </c>
      <c r="I3" s="36"/>
      <c r="J3"/>
      <c r="K3"/>
      <c r="L3"/>
    </row>
    <row r="4" spans="1:14" ht="24.75" customHeight="1">
      <c r="A4" s="82" t="s">
        <v>13</v>
      </c>
      <c r="B4" s="87"/>
      <c r="C4" s="88"/>
      <c r="D4" s="87"/>
      <c r="E4" s="156" t="s">
        <v>137</v>
      </c>
      <c r="F4" s="156" t="s">
        <v>137</v>
      </c>
      <c r="I4" s="29"/>
      <c r="J4"/>
      <c r="K4"/>
      <c r="L4"/>
    </row>
    <row r="5" spans="1:14" ht="24.75" customHeight="1">
      <c r="A5" s="83" t="s">
        <v>14</v>
      </c>
      <c r="B5" s="84"/>
      <c r="C5" s="85">
        <f>SUM(C7:C23)</f>
        <v>60001067.882119998</v>
      </c>
      <c r="D5" s="85">
        <f>SUM(D8:D23)</f>
        <v>46205980</v>
      </c>
      <c r="E5" s="156">
        <f>+C5-[10]Liabilities!C5</f>
        <v>0</v>
      </c>
      <c r="F5" s="156">
        <f>+D5-[10]Liabilities!D5</f>
        <v>0</v>
      </c>
      <c r="I5" s="36"/>
      <c r="J5"/>
      <c r="K5"/>
      <c r="L5"/>
      <c r="M5" s="181"/>
      <c r="N5" s="181"/>
    </row>
    <row r="6" spans="1:14" ht="12.75">
      <c r="A6" s="86"/>
      <c r="B6" s="87"/>
      <c r="C6" s="96"/>
      <c r="D6" s="1"/>
      <c r="F6" s="157"/>
      <c r="I6" s="29"/>
      <c r="J6"/>
      <c r="K6"/>
      <c r="L6"/>
      <c r="M6" s="181"/>
      <c r="N6" s="181"/>
    </row>
    <row r="7" spans="1:14" ht="12.75">
      <c r="A7" s="86" t="s">
        <v>40</v>
      </c>
      <c r="B7" s="87"/>
      <c r="C7" s="96"/>
      <c r="D7" s="1"/>
      <c r="F7" s="157"/>
      <c r="I7" s="36"/>
      <c r="J7"/>
      <c r="K7" s="37"/>
      <c r="L7" s="37"/>
      <c r="M7" s="181"/>
      <c r="N7" s="181"/>
    </row>
    <row r="8" spans="1:14" ht="12.75">
      <c r="A8" s="97" t="s">
        <v>41</v>
      </c>
      <c r="B8" s="87">
        <v>6</v>
      </c>
      <c r="C8" s="1">
        <f>'[1]FORMSRK WORD-Final SPK'!$C$51</f>
        <v>10985160</v>
      </c>
      <c r="D8" s="1">
        <f>+'[2]FORMSRK WORD-Final SPK'!$C$51</f>
        <v>7523746</v>
      </c>
      <c r="F8" s="157"/>
      <c r="I8" s="27"/>
      <c r="J8"/>
      <c r="K8"/>
      <c r="L8"/>
      <c r="M8" s="181"/>
      <c r="N8" s="181"/>
    </row>
    <row r="9" spans="1:14" ht="12.75">
      <c r="A9" s="86" t="s">
        <v>47</v>
      </c>
      <c r="B9" s="87"/>
      <c r="C9" s="87"/>
      <c r="D9" s="87"/>
      <c r="F9" s="157"/>
      <c r="I9" s="25"/>
      <c r="J9"/>
      <c r="K9"/>
      <c r="L9"/>
      <c r="M9" s="181"/>
      <c r="N9" s="181"/>
    </row>
    <row r="10" spans="1:14" ht="12.75">
      <c r="A10" s="98" t="s">
        <v>41</v>
      </c>
      <c r="B10" s="87">
        <v>6</v>
      </c>
      <c r="C10" s="1">
        <f>'[1]FORMSRK WORD-Final SPK'!$C$53</f>
        <v>5509234</v>
      </c>
      <c r="D10" s="1">
        <f>+'[2]FORMSRK WORD-Final SPK'!$C$53</f>
        <v>5619141</v>
      </c>
      <c r="F10" s="157"/>
      <c r="I10" s="25"/>
      <c r="J10" s="25"/>
      <c r="K10" s="26"/>
      <c r="L10" s="26"/>
      <c r="M10" s="181"/>
      <c r="N10" s="181"/>
    </row>
    <row r="11" spans="1:14" ht="12.75">
      <c r="A11" s="98" t="s">
        <v>144</v>
      </c>
      <c r="B11" s="87">
        <v>6</v>
      </c>
      <c r="C11" s="1">
        <f>'[1]FORMSRK WORD-Final SPK'!$C$49</f>
        <v>69411</v>
      </c>
      <c r="D11" s="1">
        <f>+'[2]FORMSRK WORD-Final SPK'!$C$49</f>
        <v>75716</v>
      </c>
      <c r="F11" s="157"/>
      <c r="I11" s="25"/>
      <c r="J11" s="25"/>
      <c r="K11" s="26"/>
      <c r="L11" s="26"/>
      <c r="M11" s="181"/>
      <c r="N11" s="181"/>
    </row>
    <row r="12" spans="1:14" ht="12.75">
      <c r="A12" s="86" t="s">
        <v>15</v>
      </c>
      <c r="B12" s="87"/>
      <c r="C12" s="87"/>
      <c r="D12" s="87"/>
      <c r="F12" s="157"/>
      <c r="I12" s="25"/>
      <c r="J12"/>
      <c r="K12"/>
      <c r="L12"/>
      <c r="M12" s="181"/>
      <c r="N12" s="181"/>
    </row>
    <row r="13" spans="1:14" ht="12.75">
      <c r="A13" s="98" t="s">
        <v>27</v>
      </c>
      <c r="B13" s="87">
        <v>22</v>
      </c>
      <c r="C13" s="1">
        <f>'[1]FORMSRK WORD-Final SPK'!$C$55</f>
        <v>6300776</v>
      </c>
      <c r="D13" s="1">
        <f>+'[2]FORMSRK WORD-Final SPK'!$C$55</f>
        <v>4529401</v>
      </c>
      <c r="F13" s="157"/>
      <c r="I13" s="25"/>
      <c r="J13" s="25"/>
      <c r="K13" s="26"/>
      <c r="L13" s="26"/>
      <c r="M13" s="181"/>
      <c r="N13" s="181"/>
    </row>
    <row r="14" spans="1:14" ht="12.75">
      <c r="A14" s="98" t="s">
        <v>42</v>
      </c>
      <c r="B14" s="87">
        <v>7</v>
      </c>
      <c r="C14" s="1">
        <f>'[1]FORMSRK WORD-Final SPK'!$C$56</f>
        <v>32365737</v>
      </c>
      <c r="D14" s="1">
        <f>+'[2]FORMSRK WORD-Final SPK'!$C$56</f>
        <v>25616845</v>
      </c>
      <c r="F14" s="157"/>
      <c r="I14" s="25"/>
      <c r="J14"/>
      <c r="K14"/>
      <c r="L14"/>
      <c r="M14" s="181"/>
      <c r="N14" s="181"/>
    </row>
    <row r="15" spans="1:14" ht="12.75">
      <c r="A15" s="86" t="s">
        <v>16</v>
      </c>
      <c r="B15" s="87"/>
      <c r="C15" s="87"/>
      <c r="D15" s="87"/>
      <c r="F15" s="157"/>
      <c r="I15" s="25"/>
      <c r="J15" s="25"/>
      <c r="K15" s="26"/>
      <c r="L15" s="26"/>
      <c r="M15" s="181"/>
      <c r="N15" s="181"/>
    </row>
    <row r="16" spans="1:14" ht="12.75">
      <c r="A16" s="98" t="s">
        <v>18</v>
      </c>
      <c r="B16" s="87">
        <v>22</v>
      </c>
      <c r="C16" s="1">
        <f>'[1]FORMSRK WORD-Final SPK'!$C$58</f>
        <v>0</v>
      </c>
      <c r="D16" s="1">
        <f>+'[2]FORMSRK WORD-Final SPK'!$C$58</f>
        <v>73169</v>
      </c>
      <c r="F16" s="157"/>
      <c r="I16" s="25"/>
      <c r="J16" s="25"/>
      <c r="K16" s="26"/>
      <c r="L16" s="26"/>
      <c r="M16" s="181"/>
      <c r="N16" s="181"/>
    </row>
    <row r="17" spans="1:14" ht="12.75">
      <c r="A17" s="98" t="s">
        <v>48</v>
      </c>
      <c r="B17" s="87"/>
      <c r="C17" s="1">
        <f>'[1]FORMSRK WORD-Final SPK'!$C$59+1</f>
        <v>924917</v>
      </c>
      <c r="D17" s="1">
        <f>+'[2]FORMSRK WORD-Final SPK'!$C$59</f>
        <v>662186</v>
      </c>
      <c r="F17" s="157"/>
      <c r="I17" s="25"/>
      <c r="J17"/>
      <c r="K17"/>
      <c r="L17"/>
      <c r="M17" s="181"/>
      <c r="N17" s="181"/>
    </row>
    <row r="18" spans="1:14" ht="12.75">
      <c r="A18" s="86" t="s">
        <v>58</v>
      </c>
      <c r="B18" s="87"/>
      <c r="C18" s="1">
        <f>'[1]FORMSRK WORD-Final SPK'!$C$60</f>
        <v>175408</v>
      </c>
      <c r="D18" s="1">
        <f>+'[2]FORMSRK WORD-Final SPK'!$C$60</f>
        <v>151546</v>
      </c>
      <c r="F18" s="157"/>
      <c r="I18" s="25"/>
      <c r="J18" s="25"/>
      <c r="K18" s="25"/>
      <c r="L18" s="26"/>
      <c r="M18" s="181"/>
      <c r="N18" s="181"/>
    </row>
    <row r="19" spans="1:14" ht="12.75">
      <c r="A19" s="86" t="s">
        <v>55</v>
      </c>
      <c r="B19" s="87"/>
      <c r="C19" s="87"/>
      <c r="D19" s="87"/>
      <c r="F19" s="157"/>
      <c r="I19" s="25"/>
      <c r="J19" s="25"/>
      <c r="K19" s="26"/>
      <c r="L19" s="26"/>
      <c r="M19" s="181"/>
      <c r="N19" s="181"/>
    </row>
    <row r="20" spans="1:14" ht="12.75">
      <c r="A20" s="86" t="s">
        <v>57</v>
      </c>
      <c r="B20" s="87">
        <v>12</v>
      </c>
      <c r="C20" s="1">
        <f>'[1]FORMSRK WORD-Final SPK'!$C$61</f>
        <v>624069</v>
      </c>
      <c r="D20" s="1">
        <f>+'[2]FORMSRK WORD-Final SPK'!$C$61</f>
        <v>575911</v>
      </c>
      <c r="F20" s="157"/>
      <c r="I20" s="25"/>
      <c r="J20" s="25"/>
      <c r="K20" s="26"/>
      <c r="L20" s="26"/>
      <c r="M20" s="181"/>
      <c r="N20" s="181"/>
    </row>
    <row r="21" spans="1:14" s="182" customFormat="1" ht="12.75">
      <c r="A21" s="86" t="s">
        <v>49</v>
      </c>
      <c r="B21" s="87"/>
      <c r="C21" s="1">
        <f>'[1]FORMSRK WORD-Final SPK'!$C$63</f>
        <v>1328781</v>
      </c>
      <c r="D21" s="1">
        <f>+'[2]FORMSRK WORD-Final SPK'!$C$63</f>
        <v>1255686</v>
      </c>
      <c r="E21" s="156"/>
      <c r="F21" s="157"/>
      <c r="G21" s="175"/>
      <c r="I21" s="25"/>
      <c r="J21"/>
      <c r="K21"/>
      <c r="L21"/>
      <c r="M21" s="181"/>
      <c r="N21" s="181"/>
    </row>
    <row r="22" spans="1:14" s="182" customFormat="1" ht="12.75">
      <c r="A22" s="86" t="s">
        <v>142</v>
      </c>
      <c r="B22" s="87">
        <v>20</v>
      </c>
      <c r="C22" s="1">
        <f>'[1]FORMSRK WORD-Final SPK'!$C$64</f>
        <v>1655868</v>
      </c>
      <c r="D22" s="1" t="s">
        <v>120</v>
      </c>
      <c r="E22" s="156"/>
      <c r="F22" s="157"/>
      <c r="G22" s="175"/>
      <c r="I22" s="25"/>
      <c r="J22"/>
      <c r="K22"/>
      <c r="L22"/>
      <c r="M22" s="181"/>
      <c r="N22" s="181"/>
    </row>
    <row r="23" spans="1:14" s="182" customFormat="1" ht="12.75">
      <c r="A23" s="86" t="s">
        <v>127</v>
      </c>
      <c r="B23" s="87">
        <v>24</v>
      </c>
      <c r="C23" s="1">
        <f>'[1]FORMSRK WORD-Final SPK'!$C$65</f>
        <v>61706.882120000002</v>
      </c>
      <c r="D23" s="1">
        <f>+'[2]FORMSRK WORD-Final SPK'!$C$65</f>
        <v>122633</v>
      </c>
      <c r="E23" s="156"/>
      <c r="F23" s="157"/>
      <c r="G23" s="175"/>
      <c r="I23" s="25"/>
      <c r="J23"/>
      <c r="K23"/>
      <c r="L23"/>
      <c r="M23" s="181"/>
      <c r="N23" s="181"/>
    </row>
    <row r="24" spans="1:14" ht="12.75">
      <c r="A24" s="99"/>
      <c r="B24" s="99"/>
      <c r="C24" s="99"/>
      <c r="D24" s="99"/>
      <c r="E24" s="156" t="s">
        <v>137</v>
      </c>
      <c r="F24" s="156" t="s">
        <v>137</v>
      </c>
      <c r="I24" s="25"/>
      <c r="J24" s="25"/>
      <c r="K24" s="26"/>
      <c r="L24" s="26"/>
      <c r="M24" s="181"/>
      <c r="N24" s="181"/>
    </row>
    <row r="25" spans="1:14" ht="24.75" customHeight="1">
      <c r="A25" s="83" t="s">
        <v>17</v>
      </c>
      <c r="B25" s="84"/>
      <c r="C25" s="85">
        <f>SUM(C28:C37)</f>
        <v>32717019.915027179</v>
      </c>
      <c r="D25" s="85">
        <f>SUM(D28:D37)</f>
        <v>28444093.134031788</v>
      </c>
      <c r="E25" s="156">
        <f>+C25-[10]Liabilities!C25</f>
        <v>0</v>
      </c>
      <c r="F25" s="156">
        <f>+D25-[10]Liabilities!$D$25</f>
        <v>0</v>
      </c>
      <c r="I25" s="25"/>
      <c r="J25" s="25"/>
      <c r="K25" s="26"/>
      <c r="L25" s="26"/>
      <c r="M25" s="181"/>
      <c r="N25" s="181"/>
    </row>
    <row r="26" spans="1:14" ht="12.75">
      <c r="A26" s="86"/>
      <c r="B26" s="87"/>
      <c r="C26" s="96"/>
      <c r="D26" s="1"/>
      <c r="F26" s="157"/>
      <c r="I26" s="27"/>
      <c r="J26"/>
      <c r="K26"/>
      <c r="L26"/>
      <c r="M26" s="181"/>
      <c r="N26" s="181"/>
    </row>
    <row r="27" spans="1:14" ht="12.75">
      <c r="A27" s="86" t="s">
        <v>43</v>
      </c>
      <c r="B27" s="55"/>
      <c r="C27" s="53"/>
      <c r="D27" s="54"/>
      <c r="F27" s="157"/>
      <c r="G27" s="25"/>
      <c r="H27"/>
      <c r="I27" s="36"/>
      <c r="J27"/>
      <c r="K27" s="37"/>
      <c r="L27" s="37"/>
      <c r="M27" s="181"/>
      <c r="N27" s="181"/>
    </row>
    <row r="28" spans="1:14" ht="12.75">
      <c r="A28" s="98" t="s">
        <v>41</v>
      </c>
      <c r="B28" s="87">
        <v>6</v>
      </c>
      <c r="C28" s="1">
        <f>'[1]FORMSRK WORD-Final SPK'!$C$71</f>
        <v>22288388</v>
      </c>
      <c r="D28" s="1">
        <f>+'[2]FORMSRK WORD-Final SPK'!$C$71</f>
        <v>18175044</v>
      </c>
      <c r="F28" s="157"/>
      <c r="G28" s="25"/>
      <c r="H28" s="25"/>
      <c r="I28" s="27"/>
      <c r="J28"/>
      <c r="K28"/>
      <c r="L28"/>
      <c r="M28" s="181"/>
      <c r="N28" s="181"/>
    </row>
    <row r="29" spans="1:14" ht="12.75">
      <c r="A29" s="98" t="s">
        <v>144</v>
      </c>
      <c r="B29" s="87">
        <v>6</v>
      </c>
      <c r="C29" s="1">
        <f>'[1]FORMSRK WORD-Final SPK'!$C$68</f>
        <v>104473</v>
      </c>
      <c r="D29" s="1">
        <f>+'[2]FORMSRK WORD-Final SPK'!$C$68</f>
        <v>117614</v>
      </c>
      <c r="F29" s="157"/>
      <c r="G29" s="25"/>
      <c r="H29" s="25"/>
      <c r="I29" s="27"/>
      <c r="J29"/>
      <c r="K29"/>
      <c r="L29"/>
      <c r="M29" s="181"/>
      <c r="N29" s="181"/>
    </row>
    <row r="30" spans="1:14" ht="12.75">
      <c r="A30" s="98" t="s">
        <v>160</v>
      </c>
      <c r="B30" s="87">
        <v>6</v>
      </c>
      <c r="C30" s="1">
        <f>'[1]FORMSRK WORD-Final SPK'!$C$69</f>
        <v>6706849</v>
      </c>
      <c r="D30" s="1">
        <f>+'[2]FORMSRK WORD-Final SPK'!$C$69</f>
        <v>6407114</v>
      </c>
      <c r="F30" s="157"/>
      <c r="G30" s="25"/>
      <c r="H30" s="25"/>
      <c r="I30" s="27"/>
      <c r="J30"/>
      <c r="K30"/>
      <c r="L30"/>
      <c r="M30" s="181"/>
      <c r="N30" s="181"/>
    </row>
    <row r="31" spans="1:14" ht="12.75">
      <c r="A31" s="86" t="s">
        <v>44</v>
      </c>
      <c r="B31" s="87"/>
      <c r="C31" s="87"/>
      <c r="D31" s="87"/>
      <c r="F31" s="157"/>
      <c r="G31" s="25"/>
      <c r="H31"/>
      <c r="I31" s="25"/>
      <c r="J31"/>
      <c r="K31"/>
      <c r="L31"/>
      <c r="M31" s="181"/>
      <c r="N31" s="181"/>
    </row>
    <row r="32" spans="1:14" ht="24">
      <c r="A32" s="100" t="s">
        <v>75</v>
      </c>
      <c r="B32" s="101"/>
      <c r="C32" s="4">
        <f>'[1]FORMSRK WORD-Final SPK'!$C$74</f>
        <v>1696928</v>
      </c>
      <c r="D32" s="4">
        <f>+'[2]FORMSRK WORD-Final SPK'!$C$74</f>
        <v>1890236</v>
      </c>
      <c r="F32" s="183"/>
      <c r="G32" s="25"/>
      <c r="H32"/>
      <c r="I32" s="25"/>
      <c r="J32" s="25"/>
      <c r="K32" s="26"/>
      <c r="L32" s="26"/>
      <c r="M32" s="181"/>
      <c r="N32" s="181"/>
    </row>
    <row r="33" spans="1:14" ht="12.75">
      <c r="A33" s="86" t="s">
        <v>116</v>
      </c>
      <c r="B33" s="87">
        <v>12</v>
      </c>
      <c r="C33" s="1">
        <f>'[1]FORMSRK WORD-Final SPK'!$C$75</f>
        <v>796374</v>
      </c>
      <c r="D33" s="1">
        <f>+'[2]FORMSRK WORD-Final SPK'!$C$75</f>
        <v>786836</v>
      </c>
      <c r="F33" s="157"/>
      <c r="G33" s="25"/>
      <c r="H33" s="25"/>
      <c r="I33" s="25"/>
      <c r="J33"/>
      <c r="K33"/>
      <c r="L33"/>
      <c r="M33" s="181"/>
      <c r="N33" s="181"/>
    </row>
    <row r="34" spans="1:14" ht="12.75">
      <c r="A34" s="86" t="s">
        <v>58</v>
      </c>
      <c r="B34" s="87"/>
      <c r="C34" s="1">
        <f>'[1]FORMSRK WORD-Final SPK'!$C$77</f>
        <v>512101</v>
      </c>
      <c r="D34" s="1">
        <f>+'[2]FORMSRK WORD-Final SPK'!$C$77</f>
        <v>493991</v>
      </c>
      <c r="F34" s="157"/>
      <c r="G34" s="25"/>
      <c r="H34" s="25"/>
      <c r="I34" s="25"/>
      <c r="J34"/>
      <c r="K34"/>
      <c r="L34"/>
      <c r="M34" s="181"/>
      <c r="N34" s="181"/>
    </row>
    <row r="35" spans="1:14" ht="12.75">
      <c r="A35" s="86" t="s">
        <v>119</v>
      </c>
      <c r="B35" s="87"/>
      <c r="C35" s="1">
        <f>'[1]FORMSRK WORD-Final SPK'!$C$78</f>
        <v>5439</v>
      </c>
      <c r="D35" s="1">
        <f>+'[2]FORMSRK WORD-Final SPK'!$C$78</f>
        <v>5439</v>
      </c>
      <c r="F35" s="157"/>
      <c r="G35" s="25"/>
      <c r="H35" s="25"/>
      <c r="I35" s="25"/>
      <c r="J35" s="25"/>
      <c r="K35" s="26"/>
      <c r="L35" s="26"/>
      <c r="M35" s="181"/>
      <c r="N35" s="181"/>
    </row>
    <row r="36" spans="1:14" ht="12.75">
      <c r="A36" s="86" t="s">
        <v>127</v>
      </c>
      <c r="B36" s="87">
        <v>24</v>
      </c>
      <c r="C36" s="1">
        <f>'[1]FORMSRK WORD-Final SPK'!$C$79</f>
        <v>23765.117879999998</v>
      </c>
      <c r="D36" s="1" t="s">
        <v>120</v>
      </c>
      <c r="F36" s="157"/>
      <c r="G36" s="25"/>
      <c r="H36" s="25"/>
      <c r="I36" s="25"/>
      <c r="J36" s="25"/>
      <c r="K36" s="26"/>
      <c r="L36" s="26"/>
      <c r="M36" s="181"/>
      <c r="N36" s="181"/>
    </row>
    <row r="37" spans="1:14" ht="12.75">
      <c r="A37" s="86" t="s">
        <v>167</v>
      </c>
      <c r="B37" s="87">
        <v>20</v>
      </c>
      <c r="C37" s="1">
        <f>'[1]FORMSRK WORD-Final SPK'!$C$80</f>
        <v>582702.79714717681</v>
      </c>
      <c r="D37" s="1">
        <f>+'[2]FORMSRK WORD-Final SPK'!$C$80</f>
        <v>567819.13403178821</v>
      </c>
      <c r="F37" s="157"/>
      <c r="G37" s="25"/>
      <c r="H37" s="25"/>
      <c r="I37" s="25"/>
      <c r="J37" s="25"/>
      <c r="K37" s="26"/>
      <c r="L37" s="26"/>
      <c r="M37" s="181"/>
      <c r="N37" s="181"/>
    </row>
    <row r="38" spans="1:14" ht="12.75">
      <c r="A38" s="99"/>
      <c r="B38" s="102"/>
      <c r="C38" s="91"/>
      <c r="D38" s="92"/>
      <c r="E38" s="156" t="s">
        <v>137</v>
      </c>
      <c r="F38" s="156" t="s">
        <v>137</v>
      </c>
      <c r="G38" s="25"/>
      <c r="H38" s="25"/>
      <c r="I38" s="25"/>
      <c r="J38" s="25"/>
      <c r="K38" s="26"/>
      <c r="L38" s="26"/>
      <c r="M38" s="181"/>
      <c r="N38" s="181"/>
    </row>
    <row r="39" spans="1:14" ht="24.75" customHeight="1">
      <c r="A39" s="83" t="s">
        <v>28</v>
      </c>
      <c r="B39" s="103">
        <v>14</v>
      </c>
      <c r="C39" s="85">
        <f>SUM(C41:C52)</f>
        <v>22062569</v>
      </c>
      <c r="D39" s="85">
        <f>SUM(D41:D52)</f>
        <v>21402174</v>
      </c>
      <c r="E39" s="156">
        <f>+C39-[10]Liabilities!C39</f>
        <v>0</v>
      </c>
      <c r="F39" s="156">
        <f>+D39-[10]Liabilities!D39</f>
        <v>0</v>
      </c>
      <c r="I39" s="25"/>
      <c r="J39" s="25"/>
      <c r="K39" s="26"/>
      <c r="L39" s="26"/>
      <c r="M39" s="181"/>
      <c r="N39" s="181"/>
    </row>
    <row r="40" spans="1:14" ht="12.75">
      <c r="A40" s="82"/>
      <c r="B40" s="87"/>
      <c r="C40" s="96"/>
      <c r="D40" s="1"/>
      <c r="F40" s="157"/>
      <c r="H40" s="25"/>
      <c r="I40" s="25"/>
      <c r="J40" s="25"/>
      <c r="K40" s="25"/>
      <c r="L40" s="25"/>
      <c r="M40" s="181"/>
      <c r="N40" s="181"/>
    </row>
    <row r="41" spans="1:14" ht="12.75">
      <c r="A41" s="86" t="s">
        <v>22</v>
      </c>
      <c r="B41" s="87"/>
      <c r="C41" s="1">
        <f>'[1]FORMSRK WORD-Final SPK'!$C$85</f>
        <v>350910</v>
      </c>
      <c r="D41" s="1">
        <f>+'[2]FORMSRK WORD-Final SPK'!$C$85</f>
        <v>350910</v>
      </c>
      <c r="F41" s="157"/>
      <c r="H41" s="25"/>
      <c r="I41" s="27"/>
      <c r="J41"/>
      <c r="K41"/>
      <c r="L41"/>
      <c r="M41" s="181"/>
      <c r="N41" s="181"/>
    </row>
    <row r="42" spans="1:14" ht="12.75">
      <c r="A42" s="86" t="s">
        <v>115</v>
      </c>
      <c r="B42" s="87"/>
      <c r="C42" s="1">
        <f>'[1]FORMSRK WORD-Final SPK'!$C$86</f>
        <v>27920</v>
      </c>
      <c r="D42" s="1">
        <f>+'[2]FORMSRK WORD-Final SPK'!$C$86</f>
        <v>27920</v>
      </c>
      <c r="F42" s="157"/>
      <c r="H42" s="25"/>
      <c r="I42" s="36"/>
      <c r="J42" s="36"/>
      <c r="K42" s="37"/>
      <c r="L42" s="37"/>
      <c r="M42" s="181"/>
      <c r="N42" s="181"/>
    </row>
    <row r="43" spans="1:14" ht="12.75">
      <c r="A43" s="86" t="s">
        <v>76</v>
      </c>
      <c r="B43" s="87"/>
      <c r="C43" s="1">
        <f>'[1]FORMSRK WORD-Final SPK'!$C$87</f>
        <v>8</v>
      </c>
      <c r="D43" s="1">
        <f>+'[2]FORMSRK WORD-Final SPK'!$C$87</f>
        <v>8</v>
      </c>
      <c r="F43" s="157"/>
      <c r="H43" s="25"/>
      <c r="I43" s="27"/>
      <c r="J43"/>
      <c r="K43"/>
      <c r="L43"/>
      <c r="M43" s="181"/>
      <c r="N43" s="181"/>
    </row>
    <row r="44" spans="1:14" ht="24">
      <c r="A44" s="100" t="s">
        <v>78</v>
      </c>
      <c r="B44" s="87"/>
      <c r="C44" s="175"/>
      <c r="D44" s="175"/>
      <c r="F44" s="183"/>
      <c r="H44" s="25"/>
      <c r="I44" s="25"/>
      <c r="J44"/>
      <c r="K44" s="26"/>
      <c r="L44" s="26"/>
      <c r="M44" s="181"/>
      <c r="N44" s="181"/>
    </row>
    <row r="45" spans="1:14" ht="12.75">
      <c r="A45" s="104" t="s">
        <v>117</v>
      </c>
      <c r="B45" s="86"/>
      <c r="C45" s="56">
        <f>'[1]FORMSRK WORD-Final SPK'!$C$93</f>
        <v>-892894</v>
      </c>
      <c r="D45" s="56">
        <f>+'[2]FORMSRK WORD-Final SPK'!$C$93</f>
        <v>-1000033</v>
      </c>
      <c r="F45" s="157"/>
      <c r="H45" s="25"/>
      <c r="I45" s="25"/>
      <c r="J45"/>
      <c r="K45" s="26"/>
      <c r="L45" s="26"/>
      <c r="M45" s="181"/>
      <c r="N45" s="181"/>
    </row>
    <row r="46" spans="1:14" ht="24">
      <c r="A46" s="100" t="s">
        <v>77</v>
      </c>
      <c r="B46" s="87"/>
      <c r="C46" s="1"/>
      <c r="D46" s="1"/>
      <c r="F46" s="183"/>
      <c r="H46" s="27"/>
      <c r="I46" s="25"/>
      <c r="J46"/>
      <c r="K46" s="25"/>
      <c r="L46" s="25"/>
      <c r="M46" s="181"/>
      <c r="N46" s="181"/>
    </row>
    <row r="47" spans="1:14" ht="24">
      <c r="A47" s="100" t="s">
        <v>132</v>
      </c>
      <c r="B47" s="87"/>
      <c r="C47" s="4">
        <f>'[1]FORMSRK WORD-Final SPK'!$C$89</f>
        <v>121635</v>
      </c>
      <c r="D47" s="4">
        <f>+'[2]FORMSRK WORD-Final SPK'!$C$89</f>
        <v>137717</v>
      </c>
      <c r="F47" s="157"/>
      <c r="H47" s="25"/>
      <c r="I47" s="25"/>
      <c r="J47"/>
      <c r="K47"/>
      <c r="L47"/>
      <c r="M47" s="181"/>
      <c r="N47" s="181"/>
    </row>
    <row r="48" spans="1:14" ht="12.75">
      <c r="A48" s="86" t="s">
        <v>161</v>
      </c>
      <c r="B48" s="87"/>
      <c r="C48" s="1">
        <f>'[1]FORMSRK WORD-Final SPK'!$C$91</f>
        <v>2214140</v>
      </c>
      <c r="D48" s="1">
        <f>+'[2]FORMSRK WORD-Final SPK'!$C$91</f>
        <v>1674943</v>
      </c>
      <c r="F48" s="183"/>
      <c r="H48" s="27"/>
      <c r="I48" s="25"/>
      <c r="J48"/>
      <c r="K48" s="25"/>
      <c r="L48" s="25"/>
      <c r="M48" s="181"/>
      <c r="N48" s="181"/>
    </row>
    <row r="49" spans="1:14" ht="12.75">
      <c r="A49" s="86" t="s">
        <v>63</v>
      </c>
      <c r="B49" s="87"/>
      <c r="C49" s="56">
        <f>'[1]FORMSRK WORD-Final SPK'!$C$90</f>
        <v>-5203542</v>
      </c>
      <c r="D49" s="56">
        <f>+'[2]FORMSRK WORD-Final SPK'!$C$90</f>
        <v>-4881384</v>
      </c>
      <c r="F49" s="157"/>
      <c r="H49" s="25"/>
      <c r="I49" s="25"/>
      <c r="J49"/>
      <c r="K49"/>
      <c r="L49"/>
      <c r="M49" s="181"/>
      <c r="N49" s="181"/>
    </row>
    <row r="50" spans="1:14" ht="12.75">
      <c r="A50" s="86" t="s">
        <v>71</v>
      </c>
      <c r="B50" s="87"/>
      <c r="C50" s="1">
        <f>'[1]FORMSRK WORD-Final SPK'!$C$94</f>
        <v>1919055</v>
      </c>
      <c r="D50" s="1">
        <f>+'[2]FORMSRK WORD-Final SPK'!$C$94</f>
        <v>1420763</v>
      </c>
      <c r="E50" s="143"/>
      <c r="F50" s="157"/>
      <c r="H50" s="25"/>
      <c r="I50" s="25"/>
      <c r="J50"/>
      <c r="K50" s="26"/>
      <c r="L50" s="26"/>
      <c r="M50" s="181"/>
      <c r="N50" s="181"/>
    </row>
    <row r="51" spans="1:14" ht="12.75">
      <c r="A51" s="86" t="s">
        <v>29</v>
      </c>
      <c r="B51" s="87"/>
      <c r="C51" s="1">
        <f>'[1]FORMSRK WORD-Final SPK'!$C$95</f>
        <v>18172570</v>
      </c>
      <c r="D51" s="1">
        <f>+'[2]FORMSRK WORD-Final SPK'!$C$95</f>
        <v>5057387</v>
      </c>
      <c r="F51" s="157"/>
      <c r="H51" s="25"/>
      <c r="I51" s="27"/>
      <c r="J51"/>
      <c r="K51"/>
      <c r="L51"/>
      <c r="M51" s="181"/>
      <c r="N51" s="181"/>
    </row>
    <row r="52" spans="1:14" ht="12.75">
      <c r="A52" s="86" t="s">
        <v>5</v>
      </c>
      <c r="B52" s="87"/>
      <c r="C52" s="1">
        <f>'[1]FORMSRK WORD-Final SPK'!$C$96</f>
        <v>5352767</v>
      </c>
      <c r="D52" s="1">
        <f>+'[2]FORMSRK WORD-Final SPK'!$C$96</f>
        <v>18613943</v>
      </c>
      <c r="F52" s="157"/>
      <c r="H52" s="25"/>
      <c r="I52" s="25"/>
      <c r="J52"/>
      <c r="K52"/>
      <c r="L52"/>
      <c r="M52" s="181"/>
      <c r="N52" s="181"/>
    </row>
    <row r="53" spans="1:14" ht="12.75">
      <c r="A53" s="89"/>
      <c r="B53" s="102"/>
      <c r="C53" s="91"/>
      <c r="D53" s="92"/>
      <c r="E53" s="156" t="s">
        <v>137</v>
      </c>
      <c r="F53" s="156" t="s">
        <v>137</v>
      </c>
      <c r="H53" s="27"/>
      <c r="I53" s="25"/>
      <c r="J53"/>
      <c r="K53"/>
      <c r="L53"/>
      <c r="M53" s="181"/>
      <c r="N53" s="181"/>
    </row>
    <row r="54" spans="1:14" ht="20.25" customHeight="1" thickBot="1">
      <c r="A54" s="93" t="s">
        <v>19</v>
      </c>
      <c r="B54" s="105"/>
      <c r="C54" s="95">
        <f>+C5+C25+C39</f>
        <v>114780656.79714718</v>
      </c>
      <c r="D54" s="95">
        <f>+D5+D25+D39</f>
        <v>96052247.134031788</v>
      </c>
      <c r="E54" s="156">
        <f>+C54-[10]Liabilities!C54</f>
        <v>0</v>
      </c>
      <c r="F54" s="156">
        <f>+D54-[10]Liabilities!D54</f>
        <v>0</v>
      </c>
      <c r="H54" s="25"/>
      <c r="I54" s="25"/>
      <c r="J54"/>
      <c r="K54"/>
      <c r="L54"/>
      <c r="M54" s="181"/>
      <c r="N54" s="181"/>
    </row>
    <row r="55" spans="1:14" ht="13.5" thickTop="1">
      <c r="H55" s="25"/>
      <c r="I55" s="25"/>
      <c r="J55"/>
      <c r="K55" s="26"/>
      <c r="L55" s="26"/>
      <c r="M55" s="181"/>
      <c r="N55" s="181"/>
    </row>
    <row r="56" spans="1:14" ht="12.75">
      <c r="H56" s="25"/>
      <c r="I56" s="25"/>
      <c r="J56"/>
      <c r="K56" s="26"/>
      <c r="L56" s="26"/>
      <c r="M56" s="181"/>
      <c r="N56" s="181"/>
    </row>
    <row r="57" spans="1:14" ht="12.75">
      <c r="I57" s="27"/>
      <c r="J57"/>
      <c r="K57"/>
      <c r="L57"/>
      <c r="M57" s="181"/>
      <c r="N57" s="181"/>
    </row>
    <row r="58" spans="1:14" ht="12.75">
      <c r="I58" s="25"/>
      <c r="J58"/>
      <c r="K58" s="26"/>
      <c r="L58" s="26"/>
      <c r="M58" s="181"/>
      <c r="N58" s="181"/>
    </row>
    <row r="59" spans="1:14" ht="12.75">
      <c r="I59" s="25"/>
      <c r="J59"/>
      <c r="K59" s="26"/>
      <c r="L59" s="26"/>
      <c r="M59" s="181"/>
      <c r="N59" s="181"/>
    </row>
    <row r="60" spans="1:14" ht="12.75">
      <c r="I60" s="25"/>
      <c r="J60"/>
      <c r="K60" s="26"/>
      <c r="L60" s="26"/>
      <c r="M60" s="181"/>
      <c r="N60" s="181"/>
    </row>
    <row r="61" spans="1:14" ht="12.75">
      <c r="I61" s="27"/>
      <c r="J61"/>
      <c r="K61"/>
      <c r="L61"/>
      <c r="M61" s="181"/>
      <c r="N61" s="181"/>
    </row>
    <row r="62" spans="1:14" ht="12.75">
      <c r="I62" s="38"/>
      <c r="J62"/>
      <c r="K62" s="39"/>
      <c r="L62" s="39"/>
      <c r="M62" s="181"/>
      <c r="N62" s="181"/>
    </row>
  </sheetData>
  <mergeCells count="1">
    <mergeCell ref="A1:D1"/>
  </mergeCells>
  <pageMargins left="0.7" right="0.7" top="0.75" bottom="0.75" header="0.3" footer="0.3"/>
  <pageSetup paperSize="9" scale="87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2060"/>
    <pageSetUpPr fitToPage="1"/>
  </sheetPr>
  <dimension ref="A1:V41"/>
  <sheetViews>
    <sheetView showGridLines="0" tabSelected="1" view="pageBreakPreview" topLeftCell="A11" zoomScaleNormal="80" zoomScaleSheetLayoutView="100" workbookViewId="0">
      <selection activeCell="C4" sqref="C4"/>
    </sheetView>
  </sheetViews>
  <sheetFormatPr defaultColWidth="8.85546875" defaultRowHeight="12"/>
  <cols>
    <col min="1" max="1" width="45.140625" style="145" customWidth="1"/>
    <col min="2" max="2" width="11" style="144" customWidth="1"/>
    <col min="3" max="3" width="20" style="144" customWidth="1"/>
    <col min="4" max="4" width="18.85546875" style="144" customWidth="1"/>
    <col min="5" max="6" width="19" style="144" hidden="1" customWidth="1"/>
    <col min="7" max="7" width="10.28515625" style="156" bestFit="1" customWidth="1"/>
    <col min="8" max="8" width="9.28515625" style="156" bestFit="1" customWidth="1"/>
    <col min="9" max="9" width="6.28515625" style="144" bestFit="1" customWidth="1"/>
    <col min="10" max="10" width="36.42578125" style="144" bestFit="1" customWidth="1"/>
    <col min="11" max="11" width="5.85546875" style="144" bestFit="1" customWidth="1"/>
    <col min="12" max="12" width="15.85546875" style="144" bestFit="1" customWidth="1"/>
    <col min="13" max="15" width="16.140625" style="144" bestFit="1" customWidth="1"/>
    <col min="16" max="16" width="7.140625" style="145" bestFit="1" customWidth="1"/>
    <col min="17" max="232" width="8.85546875" style="145"/>
    <col min="233" max="233" width="32" style="145" customWidth="1"/>
    <col min="234" max="238" width="15" style="145" customWidth="1"/>
    <col min="239" max="488" width="8.85546875" style="145"/>
    <col min="489" max="489" width="32" style="145" customWidth="1"/>
    <col min="490" max="494" width="15" style="145" customWidth="1"/>
    <col min="495" max="744" width="8.85546875" style="145"/>
    <col min="745" max="745" width="32" style="145" customWidth="1"/>
    <col min="746" max="750" width="15" style="145" customWidth="1"/>
    <col min="751" max="1000" width="8.85546875" style="145"/>
    <col min="1001" max="1001" width="32" style="145" customWidth="1"/>
    <col min="1002" max="1006" width="15" style="145" customWidth="1"/>
    <col min="1007" max="1256" width="8.85546875" style="145"/>
    <col min="1257" max="1257" width="32" style="145" customWidth="1"/>
    <col min="1258" max="1262" width="15" style="145" customWidth="1"/>
    <col min="1263" max="1512" width="8.85546875" style="145"/>
    <col min="1513" max="1513" width="32" style="145" customWidth="1"/>
    <col min="1514" max="1518" width="15" style="145" customWidth="1"/>
    <col min="1519" max="1768" width="8.85546875" style="145"/>
    <col min="1769" max="1769" width="32" style="145" customWidth="1"/>
    <col min="1770" max="1774" width="15" style="145" customWidth="1"/>
    <col min="1775" max="2024" width="8.85546875" style="145"/>
    <col min="2025" max="2025" width="32" style="145" customWidth="1"/>
    <col min="2026" max="2030" width="15" style="145" customWidth="1"/>
    <col min="2031" max="2280" width="8.85546875" style="145"/>
    <col min="2281" max="2281" width="32" style="145" customWidth="1"/>
    <col min="2282" max="2286" width="15" style="145" customWidth="1"/>
    <col min="2287" max="2536" width="8.85546875" style="145"/>
    <col min="2537" max="2537" width="32" style="145" customWidth="1"/>
    <col min="2538" max="2542" width="15" style="145" customWidth="1"/>
    <col min="2543" max="2792" width="8.85546875" style="145"/>
    <col min="2793" max="2793" width="32" style="145" customWidth="1"/>
    <col min="2794" max="2798" width="15" style="145" customWidth="1"/>
    <col min="2799" max="3048" width="8.85546875" style="145"/>
    <col min="3049" max="3049" width="32" style="145" customWidth="1"/>
    <col min="3050" max="3054" width="15" style="145" customWidth="1"/>
    <col min="3055" max="3304" width="8.85546875" style="145"/>
    <col min="3305" max="3305" width="32" style="145" customWidth="1"/>
    <col min="3306" max="3310" width="15" style="145" customWidth="1"/>
    <col min="3311" max="3560" width="8.85546875" style="145"/>
    <col min="3561" max="3561" width="32" style="145" customWidth="1"/>
    <col min="3562" max="3566" width="15" style="145" customWidth="1"/>
    <col min="3567" max="3816" width="8.85546875" style="145"/>
    <col min="3817" max="3817" width="32" style="145" customWidth="1"/>
    <col min="3818" max="3822" width="15" style="145" customWidth="1"/>
    <col min="3823" max="4072" width="8.85546875" style="145"/>
    <col min="4073" max="4073" width="32" style="145" customWidth="1"/>
    <col min="4074" max="4078" width="15" style="145" customWidth="1"/>
    <col min="4079" max="4328" width="8.85546875" style="145"/>
    <col min="4329" max="4329" width="32" style="145" customWidth="1"/>
    <col min="4330" max="4334" width="15" style="145" customWidth="1"/>
    <col min="4335" max="4584" width="8.85546875" style="145"/>
    <col min="4585" max="4585" width="32" style="145" customWidth="1"/>
    <col min="4586" max="4590" width="15" style="145" customWidth="1"/>
    <col min="4591" max="4840" width="8.85546875" style="145"/>
    <col min="4841" max="4841" width="32" style="145" customWidth="1"/>
    <col min="4842" max="4846" width="15" style="145" customWidth="1"/>
    <col min="4847" max="5096" width="8.85546875" style="145"/>
    <col min="5097" max="5097" width="32" style="145" customWidth="1"/>
    <col min="5098" max="5102" width="15" style="145" customWidth="1"/>
    <col min="5103" max="5352" width="8.85546875" style="145"/>
    <col min="5353" max="5353" width="32" style="145" customWidth="1"/>
    <col min="5354" max="5358" width="15" style="145" customWidth="1"/>
    <col min="5359" max="5608" width="8.85546875" style="145"/>
    <col min="5609" max="5609" width="32" style="145" customWidth="1"/>
    <col min="5610" max="5614" width="15" style="145" customWidth="1"/>
    <col min="5615" max="5864" width="8.85546875" style="145"/>
    <col min="5865" max="5865" width="32" style="145" customWidth="1"/>
    <col min="5866" max="5870" width="15" style="145" customWidth="1"/>
    <col min="5871" max="6120" width="8.85546875" style="145"/>
    <col min="6121" max="6121" width="32" style="145" customWidth="1"/>
    <col min="6122" max="6126" width="15" style="145" customWidth="1"/>
    <col min="6127" max="6376" width="8.85546875" style="145"/>
    <col min="6377" max="6377" width="32" style="145" customWidth="1"/>
    <col min="6378" max="6382" width="15" style="145" customWidth="1"/>
    <col min="6383" max="6632" width="8.85546875" style="145"/>
    <col min="6633" max="6633" width="32" style="145" customWidth="1"/>
    <col min="6634" max="6638" width="15" style="145" customWidth="1"/>
    <col min="6639" max="6888" width="8.85546875" style="145"/>
    <col min="6889" max="6889" width="32" style="145" customWidth="1"/>
    <col min="6890" max="6894" width="15" style="145" customWidth="1"/>
    <col min="6895" max="7144" width="8.85546875" style="145"/>
    <col min="7145" max="7145" width="32" style="145" customWidth="1"/>
    <col min="7146" max="7150" width="15" style="145" customWidth="1"/>
    <col min="7151" max="7400" width="8.85546875" style="145"/>
    <col min="7401" max="7401" width="32" style="145" customWidth="1"/>
    <col min="7402" max="7406" width="15" style="145" customWidth="1"/>
    <col min="7407" max="7656" width="8.85546875" style="145"/>
    <col min="7657" max="7657" width="32" style="145" customWidth="1"/>
    <col min="7658" max="7662" width="15" style="145" customWidth="1"/>
    <col min="7663" max="7912" width="8.85546875" style="145"/>
    <col min="7913" max="7913" width="32" style="145" customWidth="1"/>
    <col min="7914" max="7918" width="15" style="145" customWidth="1"/>
    <col min="7919" max="8168" width="8.85546875" style="145"/>
    <col min="8169" max="8169" width="32" style="145" customWidth="1"/>
    <col min="8170" max="8174" width="15" style="145" customWidth="1"/>
    <col min="8175" max="8424" width="8.85546875" style="145"/>
    <col min="8425" max="8425" width="32" style="145" customWidth="1"/>
    <col min="8426" max="8430" width="15" style="145" customWidth="1"/>
    <col min="8431" max="8680" width="8.85546875" style="145"/>
    <col min="8681" max="8681" width="32" style="145" customWidth="1"/>
    <col min="8682" max="8686" width="15" style="145" customWidth="1"/>
    <col min="8687" max="8936" width="8.85546875" style="145"/>
    <col min="8937" max="8937" width="32" style="145" customWidth="1"/>
    <col min="8938" max="8942" width="15" style="145" customWidth="1"/>
    <col min="8943" max="9192" width="8.85546875" style="145"/>
    <col min="9193" max="9193" width="32" style="145" customWidth="1"/>
    <col min="9194" max="9198" width="15" style="145" customWidth="1"/>
    <col min="9199" max="9448" width="8.85546875" style="145"/>
    <col min="9449" max="9449" width="32" style="145" customWidth="1"/>
    <col min="9450" max="9454" width="15" style="145" customWidth="1"/>
    <col min="9455" max="9704" width="8.85546875" style="145"/>
    <col min="9705" max="9705" width="32" style="145" customWidth="1"/>
    <col min="9706" max="9710" width="15" style="145" customWidth="1"/>
    <col min="9711" max="9960" width="8.85546875" style="145"/>
    <col min="9961" max="9961" width="32" style="145" customWidth="1"/>
    <col min="9962" max="9966" width="15" style="145" customWidth="1"/>
    <col min="9967" max="10216" width="8.85546875" style="145"/>
    <col min="10217" max="10217" width="32" style="145" customWidth="1"/>
    <col min="10218" max="10222" width="15" style="145" customWidth="1"/>
    <col min="10223" max="10472" width="8.85546875" style="145"/>
    <col min="10473" max="10473" width="32" style="145" customWidth="1"/>
    <col min="10474" max="10478" width="15" style="145" customWidth="1"/>
    <col min="10479" max="10728" width="8.85546875" style="145"/>
    <col min="10729" max="10729" width="32" style="145" customWidth="1"/>
    <col min="10730" max="10734" width="15" style="145" customWidth="1"/>
    <col min="10735" max="10984" width="8.85546875" style="145"/>
    <col min="10985" max="10985" width="32" style="145" customWidth="1"/>
    <col min="10986" max="10990" width="15" style="145" customWidth="1"/>
    <col min="10991" max="11240" width="8.85546875" style="145"/>
    <col min="11241" max="11241" width="32" style="145" customWidth="1"/>
    <col min="11242" max="11246" width="15" style="145" customWidth="1"/>
    <col min="11247" max="11496" width="8.85546875" style="145"/>
    <col min="11497" max="11497" width="32" style="145" customWidth="1"/>
    <col min="11498" max="11502" width="15" style="145" customWidth="1"/>
    <col min="11503" max="11752" width="8.85546875" style="145"/>
    <col min="11753" max="11753" width="32" style="145" customWidth="1"/>
    <col min="11754" max="11758" width="15" style="145" customWidth="1"/>
    <col min="11759" max="12008" width="8.85546875" style="145"/>
    <col min="12009" max="12009" width="32" style="145" customWidth="1"/>
    <col min="12010" max="12014" width="15" style="145" customWidth="1"/>
    <col min="12015" max="12264" width="8.85546875" style="145"/>
    <col min="12265" max="12265" width="32" style="145" customWidth="1"/>
    <col min="12266" max="12270" width="15" style="145" customWidth="1"/>
    <col min="12271" max="12520" width="8.85546875" style="145"/>
    <col min="12521" max="12521" width="32" style="145" customWidth="1"/>
    <col min="12522" max="12526" width="15" style="145" customWidth="1"/>
    <col min="12527" max="12776" width="8.85546875" style="145"/>
    <col min="12777" max="12777" width="32" style="145" customWidth="1"/>
    <col min="12778" max="12782" width="15" style="145" customWidth="1"/>
    <col min="12783" max="13032" width="8.85546875" style="145"/>
    <col min="13033" max="13033" width="32" style="145" customWidth="1"/>
    <col min="13034" max="13038" width="15" style="145" customWidth="1"/>
    <col min="13039" max="13288" width="8.85546875" style="145"/>
    <col min="13289" max="13289" width="32" style="145" customWidth="1"/>
    <col min="13290" max="13294" width="15" style="145" customWidth="1"/>
    <col min="13295" max="13544" width="8.85546875" style="145"/>
    <col min="13545" max="13545" width="32" style="145" customWidth="1"/>
    <col min="13546" max="13550" width="15" style="145" customWidth="1"/>
    <col min="13551" max="13800" width="8.85546875" style="145"/>
    <col min="13801" max="13801" width="32" style="145" customWidth="1"/>
    <col min="13802" max="13806" width="15" style="145" customWidth="1"/>
    <col min="13807" max="14056" width="8.85546875" style="145"/>
    <col min="14057" max="14057" width="32" style="145" customWidth="1"/>
    <col min="14058" max="14062" width="15" style="145" customWidth="1"/>
    <col min="14063" max="14312" width="8.85546875" style="145"/>
    <col min="14313" max="14313" width="32" style="145" customWidth="1"/>
    <col min="14314" max="14318" width="15" style="145" customWidth="1"/>
    <col min="14319" max="14568" width="8.85546875" style="145"/>
    <col min="14569" max="14569" width="32" style="145" customWidth="1"/>
    <col min="14570" max="14574" width="15" style="145" customWidth="1"/>
    <col min="14575" max="14824" width="8.85546875" style="145"/>
    <col min="14825" max="14825" width="32" style="145" customWidth="1"/>
    <col min="14826" max="14830" width="15" style="145" customWidth="1"/>
    <col min="14831" max="15080" width="8.85546875" style="145"/>
    <col min="15081" max="15081" width="32" style="145" customWidth="1"/>
    <col min="15082" max="15086" width="15" style="145" customWidth="1"/>
    <col min="15087" max="15336" width="8.85546875" style="145"/>
    <col min="15337" max="15337" width="32" style="145" customWidth="1"/>
    <col min="15338" max="15342" width="15" style="145" customWidth="1"/>
    <col min="15343" max="15592" width="8.85546875" style="145"/>
    <col min="15593" max="15593" width="32" style="145" customWidth="1"/>
    <col min="15594" max="15598" width="15" style="145" customWidth="1"/>
    <col min="15599" max="15848" width="8.85546875" style="145"/>
    <col min="15849" max="15849" width="32" style="145" customWidth="1"/>
    <col min="15850" max="15854" width="15" style="145" customWidth="1"/>
    <col min="15855" max="16104" width="8.85546875" style="145"/>
    <col min="16105" max="16105" width="32" style="145" customWidth="1"/>
    <col min="16106" max="16110" width="15" style="145" customWidth="1"/>
    <col min="16111" max="16384" width="8.85546875" style="145"/>
  </cols>
  <sheetData>
    <row r="1" spans="1:22" ht="27.6" customHeight="1">
      <c r="A1" s="225" t="s">
        <v>178</v>
      </c>
      <c r="B1" s="225"/>
      <c r="C1" s="225"/>
      <c r="D1" s="225"/>
      <c r="E1" s="225"/>
      <c r="F1" s="225"/>
      <c r="G1" s="143"/>
      <c r="H1" s="143"/>
    </row>
    <row r="2" spans="1:22" ht="36">
      <c r="A2" s="146"/>
      <c r="B2" s="147"/>
      <c r="C2" s="148" t="s">
        <v>170</v>
      </c>
      <c r="D2" s="148" t="s">
        <v>173</v>
      </c>
      <c r="E2" s="148"/>
      <c r="F2" s="148"/>
      <c r="G2" s="143"/>
      <c r="H2" s="149"/>
      <c r="I2" s="19"/>
      <c r="J2"/>
      <c r="K2"/>
      <c r="L2" s="28"/>
      <c r="M2" s="28"/>
      <c r="N2" s="28"/>
      <c r="O2" s="28"/>
      <c r="P2"/>
    </row>
    <row r="3" spans="1:22" ht="24">
      <c r="A3" s="150" t="s">
        <v>121</v>
      </c>
      <c r="B3" s="151" t="s">
        <v>59</v>
      </c>
      <c r="C3" s="152" t="s">
        <v>175</v>
      </c>
      <c r="D3" s="152" t="s">
        <v>174</v>
      </c>
      <c r="E3" s="152"/>
      <c r="F3" s="152"/>
      <c r="G3" s="143"/>
      <c r="H3" s="149"/>
      <c r="I3" s="19"/>
      <c r="J3"/>
      <c r="K3"/>
      <c r="L3" s="29"/>
      <c r="M3" s="29"/>
      <c r="N3" s="29"/>
      <c r="O3" s="29"/>
      <c r="P3"/>
    </row>
    <row r="4" spans="1:22" ht="12.75">
      <c r="A4" s="153"/>
      <c r="B4" s="154"/>
      <c r="C4" s="154"/>
      <c r="D4" s="155"/>
      <c r="E4" s="154"/>
      <c r="F4" s="155"/>
      <c r="G4" s="143"/>
      <c r="H4" s="149"/>
      <c r="I4" s="19"/>
      <c r="J4"/>
      <c r="K4" s="29"/>
      <c r="L4" s="30"/>
      <c r="M4" s="30"/>
      <c r="N4" s="30"/>
      <c r="O4" s="30"/>
      <c r="P4"/>
    </row>
    <row r="5" spans="1:22" ht="12.75">
      <c r="A5" s="107" t="s">
        <v>30</v>
      </c>
      <c r="B5" s="54"/>
      <c r="C5" s="54"/>
      <c r="D5" s="54"/>
      <c r="E5" s="54"/>
      <c r="F5" s="54"/>
      <c r="G5" s="143"/>
      <c r="H5" s="149"/>
      <c r="I5" s="19"/>
      <c r="J5" s="29"/>
      <c r="K5"/>
      <c r="L5"/>
      <c r="M5"/>
      <c r="N5"/>
      <c r="O5"/>
      <c r="P5"/>
    </row>
    <row r="6" spans="1:22" ht="12.75">
      <c r="A6" s="100" t="s">
        <v>50</v>
      </c>
      <c r="B6" s="54">
        <v>15</v>
      </c>
      <c r="C6" s="56">
        <f>'[1]Gelir Tablosu'!$AB$9</f>
        <v>66302325</v>
      </c>
      <c r="D6" s="56">
        <f>+'[3]Gelir Tablosu'!$D$9</f>
        <v>27876425</v>
      </c>
      <c r="E6" s="56"/>
      <c r="F6" s="56"/>
      <c r="G6" s="143"/>
      <c r="H6" s="149"/>
      <c r="I6" s="19"/>
      <c r="J6" s="40"/>
      <c r="K6" s="40"/>
      <c r="L6" s="41"/>
      <c r="M6" s="41"/>
      <c r="N6" s="41"/>
      <c r="O6" s="41"/>
      <c r="P6"/>
      <c r="Q6"/>
      <c r="R6"/>
      <c r="S6"/>
      <c r="T6"/>
      <c r="U6"/>
      <c r="V6"/>
    </row>
    <row r="7" spans="1:22" ht="12.75">
      <c r="A7" s="100" t="s">
        <v>31</v>
      </c>
      <c r="B7" s="54">
        <v>15</v>
      </c>
      <c r="C7" s="56">
        <f>'[1]Gelir Tablosu'!$AB$10</f>
        <v>-57811922</v>
      </c>
      <c r="D7" s="56">
        <f>+'[3]Gelir Tablosu'!$D$10</f>
        <v>-24157311</v>
      </c>
      <c r="E7" s="56"/>
      <c r="F7" s="56"/>
      <c r="G7" s="143"/>
      <c r="H7" s="149"/>
      <c r="I7" s="17"/>
      <c r="J7" s="40"/>
      <c r="K7" s="40"/>
      <c r="L7" s="41"/>
      <c r="M7" s="41"/>
      <c r="N7" s="41"/>
      <c r="O7" s="41"/>
      <c r="P7"/>
      <c r="Q7"/>
      <c r="R7"/>
      <c r="S7"/>
      <c r="T7"/>
      <c r="U7"/>
    </row>
    <row r="8" spans="1:22" ht="11.25" customHeight="1">
      <c r="A8" s="90"/>
      <c r="B8" s="108"/>
      <c r="C8" s="57"/>
      <c r="D8" s="56"/>
      <c r="E8" s="57"/>
      <c r="F8" s="56"/>
      <c r="G8" s="156" t="s">
        <v>137</v>
      </c>
      <c r="H8" s="156" t="s">
        <v>137</v>
      </c>
      <c r="I8" s="19"/>
      <c r="J8" s="145"/>
      <c r="K8" s="145"/>
      <c r="L8" s="145"/>
      <c r="M8" s="145"/>
      <c r="N8" s="145"/>
      <c r="O8" s="145"/>
      <c r="P8"/>
      <c r="Q8"/>
      <c r="R8"/>
      <c r="S8"/>
      <c r="T8"/>
      <c r="U8"/>
    </row>
    <row r="9" spans="1:22" ht="12.75">
      <c r="A9" s="109" t="s">
        <v>20</v>
      </c>
      <c r="B9" s="110"/>
      <c r="C9" s="58">
        <f>+SUM(C6:C7)</f>
        <v>8490403</v>
      </c>
      <c r="D9" s="58">
        <f>+SUM(D6:D7)</f>
        <v>3719114</v>
      </c>
      <c r="E9" s="58"/>
      <c r="F9" s="58"/>
      <c r="G9" s="143">
        <f>+C9-'[10]Profit or Loss '!$C$9</f>
        <v>0</v>
      </c>
      <c r="H9" s="143">
        <f>+D9-'[10]Profit or Loss '!$D$9</f>
        <v>0</v>
      </c>
      <c r="I9" s="19"/>
      <c r="J9" s="42"/>
      <c r="K9"/>
      <c r="L9" s="43"/>
      <c r="M9" s="43"/>
      <c r="N9" s="43"/>
      <c r="O9" s="43"/>
      <c r="P9"/>
      <c r="Q9"/>
      <c r="R9"/>
      <c r="S9"/>
      <c r="T9"/>
      <c r="U9"/>
    </row>
    <row r="10" spans="1:22" ht="12.75" customHeight="1">
      <c r="A10" s="100"/>
      <c r="B10" s="111"/>
      <c r="C10" s="54"/>
      <c r="D10" s="54"/>
      <c r="E10" s="54"/>
      <c r="F10" s="54"/>
      <c r="G10" s="143"/>
      <c r="H10" s="157"/>
      <c r="I10" s="19"/>
      <c r="J10" s="145"/>
      <c r="K10" s="145"/>
      <c r="L10" s="145"/>
      <c r="M10" s="145"/>
      <c r="N10" s="145"/>
      <c r="O10" s="145"/>
      <c r="P10"/>
      <c r="Q10"/>
      <c r="R10"/>
      <c r="S10"/>
      <c r="T10"/>
      <c r="U10"/>
    </row>
    <row r="11" spans="1:22" ht="12.75">
      <c r="A11" s="100" t="s">
        <v>145</v>
      </c>
      <c r="B11" s="54"/>
      <c r="C11" s="56">
        <f>'[1]Gelir Tablosu'!$AB$14</f>
        <v>-775268</v>
      </c>
      <c r="D11" s="56">
        <f>+'[3]Gelir Tablosu'!$D$14</f>
        <v>-480099</v>
      </c>
      <c r="E11" s="56"/>
      <c r="F11" s="56"/>
      <c r="G11" s="143"/>
      <c r="H11" s="157"/>
      <c r="I11" s="18"/>
      <c r="J11" s="40"/>
      <c r="K11" s="40"/>
      <c r="L11" s="41"/>
      <c r="M11" s="41"/>
      <c r="N11" s="41"/>
      <c r="O11" s="41"/>
      <c r="P11"/>
      <c r="Q11"/>
      <c r="R11"/>
      <c r="S11"/>
      <c r="T11"/>
      <c r="U11"/>
    </row>
    <row r="12" spans="1:22" ht="12.75">
      <c r="A12" s="100" t="s">
        <v>32</v>
      </c>
      <c r="B12" s="54"/>
      <c r="C12" s="56">
        <f>'[1]Gelir Tablosu'!$AB$15</f>
        <v>-834055</v>
      </c>
      <c r="D12" s="56">
        <f>+'[3]Gelir Tablosu'!$D$15</f>
        <v>-285627</v>
      </c>
      <c r="E12" s="56"/>
      <c r="F12" s="56"/>
      <c r="G12" s="143"/>
      <c r="H12" s="157"/>
      <c r="I12" s="18"/>
      <c r="J12" s="40"/>
      <c r="K12" s="40"/>
      <c r="L12" s="41"/>
      <c r="M12" s="41"/>
      <c r="N12" s="41"/>
      <c r="O12" s="41"/>
      <c r="P12"/>
      <c r="Q12"/>
      <c r="R12"/>
      <c r="S12"/>
      <c r="T12"/>
      <c r="U12"/>
    </row>
    <row r="13" spans="1:22" ht="12.75">
      <c r="A13" s="100" t="s">
        <v>33</v>
      </c>
      <c r="B13" s="54"/>
      <c r="C13" s="56">
        <f>'[1]Gelir Tablosu'!$AB$16</f>
        <v>-801003</v>
      </c>
      <c r="D13" s="56">
        <f>+'[3]Gelir Tablosu'!$D$16</f>
        <v>-276715</v>
      </c>
      <c r="E13" s="56"/>
      <c r="F13" s="56"/>
      <c r="G13" s="143"/>
      <c r="H13" s="157"/>
      <c r="I13" s="19"/>
      <c r="J13" s="40"/>
      <c r="K13" s="40"/>
      <c r="L13" s="41"/>
      <c r="M13" s="41"/>
      <c r="N13" s="41"/>
      <c r="O13" s="41"/>
      <c r="P13"/>
      <c r="Q13"/>
      <c r="R13"/>
      <c r="S13"/>
      <c r="T13"/>
      <c r="U13"/>
    </row>
    <row r="14" spans="1:22" ht="12.75">
      <c r="A14" s="100" t="s">
        <v>51</v>
      </c>
      <c r="B14" s="54">
        <v>17</v>
      </c>
      <c r="C14" s="56">
        <f>'[1]Gelir Tablosu'!$AB$17</f>
        <v>1132230</v>
      </c>
      <c r="D14" s="56">
        <f>+'[3]Gelir Tablosu'!$D$17</f>
        <v>808270</v>
      </c>
      <c r="E14" s="56"/>
      <c r="F14" s="56"/>
      <c r="G14" s="143"/>
      <c r="H14" s="157"/>
      <c r="I14" s="19"/>
      <c r="J14" s="40"/>
      <c r="K14" s="40"/>
      <c r="L14" s="41"/>
      <c r="M14" s="41"/>
      <c r="N14" s="41"/>
      <c r="O14" s="41"/>
      <c r="P14"/>
      <c r="Q14"/>
      <c r="R14"/>
      <c r="S14"/>
      <c r="T14"/>
      <c r="U14"/>
    </row>
    <row r="15" spans="1:22" ht="12.75">
      <c r="A15" s="100" t="s">
        <v>52</v>
      </c>
      <c r="B15" s="54">
        <v>17</v>
      </c>
      <c r="C15" s="56">
        <f>'[1]Gelir Tablosu'!$AB$18</f>
        <v>-1048740</v>
      </c>
      <c r="D15" s="56">
        <f>+'[3]Gelir Tablosu'!$D$18</f>
        <v>-362161</v>
      </c>
      <c r="E15" s="56"/>
      <c r="F15" s="56"/>
      <c r="G15" s="143"/>
      <c r="H15" s="157"/>
      <c r="I15" s="19"/>
      <c r="J15" s="40"/>
      <c r="K15" s="40"/>
      <c r="L15" s="41"/>
      <c r="M15" s="41"/>
      <c r="N15" s="41"/>
      <c r="O15" s="41"/>
      <c r="P15"/>
      <c r="Q15"/>
      <c r="R15"/>
      <c r="S15"/>
      <c r="T15"/>
      <c r="U15"/>
    </row>
    <row r="16" spans="1:22" ht="12" customHeight="1">
      <c r="A16" s="90"/>
      <c r="B16" s="108"/>
      <c r="C16" s="51"/>
      <c r="D16" s="52"/>
      <c r="E16" s="51"/>
      <c r="F16" s="52"/>
      <c r="G16" s="156" t="s">
        <v>137</v>
      </c>
      <c r="H16" s="156" t="s">
        <v>137</v>
      </c>
      <c r="I16" s="18"/>
      <c r="J16" s="145"/>
      <c r="K16" s="145"/>
      <c r="L16" s="145"/>
      <c r="M16" s="145"/>
      <c r="N16" s="145"/>
      <c r="O16" s="145"/>
      <c r="P16"/>
      <c r="Q16"/>
      <c r="R16"/>
      <c r="S16"/>
      <c r="T16"/>
      <c r="U16"/>
    </row>
    <row r="17" spans="1:21" ht="12.75">
      <c r="A17" s="109" t="s">
        <v>53</v>
      </c>
      <c r="B17" s="110"/>
      <c r="C17" s="58">
        <f>+SUM(C9:C15)</f>
        <v>6163567</v>
      </c>
      <c r="D17" s="58">
        <f>+SUM(D9:D15)</f>
        <v>3122782</v>
      </c>
      <c r="E17" s="58"/>
      <c r="F17" s="58"/>
      <c r="G17" s="143">
        <f>+C17-'[10]Profit or Loss '!$C$17</f>
        <v>0</v>
      </c>
      <c r="H17" s="143">
        <f>+D17-'[10]Profit or Loss '!$D$17</f>
        <v>0</v>
      </c>
      <c r="I17" s="18"/>
      <c r="J17" s="42"/>
      <c r="K17"/>
      <c r="L17" s="43"/>
      <c r="M17" s="43"/>
      <c r="N17" s="43"/>
      <c r="O17" s="43"/>
      <c r="P17"/>
      <c r="Q17"/>
      <c r="R17"/>
      <c r="S17"/>
      <c r="T17"/>
      <c r="U17"/>
    </row>
    <row r="18" spans="1:21" ht="11.25" customHeight="1">
      <c r="A18" s="100"/>
      <c r="B18" s="111"/>
      <c r="C18" s="54"/>
      <c r="D18" s="54"/>
      <c r="E18" s="54"/>
      <c r="F18" s="54"/>
      <c r="G18" s="143"/>
      <c r="H18" s="157"/>
      <c r="I18" s="18"/>
      <c r="J18" s="145"/>
      <c r="K18" s="145"/>
      <c r="L18" s="145"/>
      <c r="M18" s="145"/>
      <c r="N18" s="145"/>
      <c r="O18" s="145"/>
      <c r="P18"/>
      <c r="Q18"/>
      <c r="R18"/>
      <c r="S18"/>
      <c r="T18"/>
      <c r="U18"/>
    </row>
    <row r="19" spans="1:21" ht="12.75">
      <c r="A19" s="100" t="s">
        <v>64</v>
      </c>
      <c r="B19" s="54"/>
      <c r="C19" s="56">
        <f>'[1]Gelir Tablosu'!$AB$22</f>
        <v>45</v>
      </c>
      <c r="D19" s="59">
        <f>+'[3]Gelir Tablosu'!$D$22</f>
        <v>3601</v>
      </c>
      <c r="E19" s="56"/>
      <c r="F19" s="59"/>
      <c r="H19" s="157"/>
      <c r="I19" s="18"/>
      <c r="J19" s="40"/>
      <c r="K19" s="40"/>
      <c r="L19" s="44"/>
      <c r="M19" s="44"/>
      <c r="N19" s="44"/>
      <c r="O19" s="44"/>
      <c r="P19"/>
      <c r="Q19"/>
      <c r="R19"/>
      <c r="S19"/>
      <c r="T19"/>
      <c r="U19"/>
    </row>
    <row r="20" spans="1:21" ht="11.25" customHeight="1">
      <c r="A20" s="100" t="s">
        <v>56</v>
      </c>
      <c r="B20" s="54"/>
      <c r="C20" s="56">
        <f>'[1]Gelir Tablosu'!$AB$23</f>
        <v>-1577</v>
      </c>
      <c r="D20" s="59">
        <f>+'[3]Gelir Tablosu'!$D$23</f>
        <v>-16226</v>
      </c>
      <c r="E20" s="56"/>
      <c r="F20" s="59"/>
      <c r="G20" s="143"/>
      <c r="H20" s="157"/>
      <c r="I20" s="18"/>
      <c r="J20" s="40"/>
      <c r="K20" s="40"/>
      <c r="L20" s="41"/>
      <c r="M20" s="44"/>
      <c r="N20" s="41"/>
      <c r="O20" s="44"/>
      <c r="P20"/>
      <c r="Q20"/>
      <c r="R20"/>
      <c r="S20"/>
      <c r="T20"/>
      <c r="U20"/>
    </row>
    <row r="21" spans="1:21" s="160" customFormat="1" ht="27" hidden="1" customHeight="1">
      <c r="A21" s="100" t="s">
        <v>140</v>
      </c>
      <c r="B21" s="54">
        <v>32</v>
      </c>
      <c r="C21" s="71">
        <f>+'[4]Gelir Tablosu'!$D$24</f>
        <v>0</v>
      </c>
      <c r="D21" s="171">
        <f>+'[4]Gelir Tablosu'!$E24</f>
        <v>0</v>
      </c>
      <c r="E21" s="71"/>
      <c r="F21" s="171"/>
      <c r="G21" s="143"/>
      <c r="H21" s="157"/>
      <c r="I21" s="18"/>
      <c r="J21" s="44"/>
      <c r="K21" s="44"/>
      <c r="L21" s="44"/>
      <c r="M21" s="44"/>
      <c r="N21" s="44"/>
      <c r="O21" s="44"/>
      <c r="P21"/>
      <c r="Q21"/>
      <c r="R21"/>
      <c r="S21"/>
      <c r="T21"/>
      <c r="U21"/>
    </row>
    <row r="22" spans="1:21" ht="11.25" customHeight="1">
      <c r="A22" s="100"/>
      <c r="B22" s="54"/>
      <c r="C22" s="57"/>
      <c r="D22" s="56"/>
      <c r="E22" s="57"/>
      <c r="F22" s="56"/>
      <c r="G22" s="156" t="s">
        <v>137</v>
      </c>
      <c r="H22" s="156" t="s">
        <v>137</v>
      </c>
      <c r="I22" s="19"/>
      <c r="J22" s="145"/>
      <c r="K22" s="145"/>
      <c r="L22" s="145"/>
      <c r="M22" s="145"/>
      <c r="N22" s="145"/>
      <c r="O22" s="145"/>
      <c r="P22"/>
      <c r="Q22"/>
      <c r="R22"/>
      <c r="S22"/>
      <c r="T22"/>
      <c r="U22"/>
    </row>
    <row r="23" spans="1:21" ht="12.75">
      <c r="A23" s="109" t="s">
        <v>69</v>
      </c>
      <c r="B23" s="110"/>
      <c r="C23" s="58">
        <f>+SUM(C17:C21)</f>
        <v>6162035</v>
      </c>
      <c r="D23" s="58">
        <f>+SUM(D17:D21)</f>
        <v>3110157</v>
      </c>
      <c r="E23" s="58"/>
      <c r="F23" s="58"/>
      <c r="G23" s="143">
        <f>+C23-'[10]Profit or Loss '!$C$24</f>
        <v>0</v>
      </c>
      <c r="H23" s="143">
        <f>+D23-'[10]Profit or Loss '!$D$24</f>
        <v>0</v>
      </c>
      <c r="I23" s="19"/>
      <c r="J23" s="42"/>
      <c r="K23"/>
      <c r="L23" s="43"/>
      <c r="M23" s="43"/>
      <c r="N23" s="43"/>
      <c r="O23" s="43"/>
      <c r="P23"/>
      <c r="Q23"/>
      <c r="R23"/>
      <c r="S23"/>
      <c r="T23"/>
      <c r="U23"/>
    </row>
    <row r="24" spans="1:21" ht="11.25" customHeight="1">
      <c r="A24" s="100"/>
      <c r="B24" s="111"/>
      <c r="C24" s="53"/>
      <c r="D24" s="54"/>
      <c r="E24" s="53"/>
      <c r="F24" s="54"/>
      <c r="G24" s="143"/>
      <c r="H24" s="157"/>
      <c r="I24" s="19"/>
      <c r="J24" s="145"/>
      <c r="K24" s="145"/>
      <c r="L24" s="145"/>
      <c r="M24" s="145"/>
      <c r="N24" s="145"/>
      <c r="O24" s="145"/>
      <c r="P24"/>
      <c r="Q24"/>
      <c r="R24"/>
      <c r="S24"/>
      <c r="T24"/>
      <c r="U24"/>
    </row>
    <row r="25" spans="1:21" ht="12.75">
      <c r="A25" s="100" t="s">
        <v>65</v>
      </c>
      <c r="B25" s="54">
        <v>18</v>
      </c>
      <c r="C25" s="56">
        <f>'[1]Gelir Tablosu'!$AB$28</f>
        <v>1662778</v>
      </c>
      <c r="D25" s="56">
        <f>+'[3]Gelir Tablosu'!$D$28</f>
        <v>1527538</v>
      </c>
      <c r="E25" s="56"/>
      <c r="F25" s="56"/>
      <c r="G25" s="143"/>
      <c r="H25" s="157"/>
      <c r="I25" s="18"/>
      <c r="J25" s="40"/>
      <c r="K25" s="40"/>
      <c r="L25" s="41"/>
      <c r="M25" s="41"/>
      <c r="N25" s="41"/>
      <c r="O25" s="41"/>
      <c r="P25"/>
      <c r="Q25"/>
      <c r="R25"/>
      <c r="S25"/>
      <c r="T25"/>
      <c r="U25"/>
    </row>
    <row r="26" spans="1:21" ht="12.75">
      <c r="A26" s="100" t="s">
        <v>66</v>
      </c>
      <c r="B26" s="54">
        <v>19</v>
      </c>
      <c r="C26" s="56">
        <f>'[1]Gelir Tablosu'!$AB$29</f>
        <v>-2665181</v>
      </c>
      <c r="D26" s="56">
        <f>+'[3]Gelir Tablosu'!$D$29</f>
        <v>-2352474</v>
      </c>
      <c r="E26" s="56"/>
      <c r="F26" s="56"/>
      <c r="G26" s="143"/>
      <c r="H26" s="157"/>
      <c r="I26" s="18"/>
      <c r="J26" s="40"/>
      <c r="K26" s="40"/>
      <c r="L26" s="41"/>
      <c r="M26" s="41"/>
      <c r="N26" s="41"/>
      <c r="O26" s="41"/>
      <c r="P26"/>
      <c r="Q26"/>
      <c r="R26"/>
      <c r="S26"/>
      <c r="T26"/>
      <c r="U26"/>
    </row>
    <row r="27" spans="1:21" ht="12" customHeight="1">
      <c r="A27" s="112"/>
      <c r="B27" s="113"/>
      <c r="C27" s="9"/>
      <c r="D27" s="4"/>
      <c r="E27" s="9"/>
      <c r="F27" s="4"/>
      <c r="G27" s="156" t="s">
        <v>137</v>
      </c>
      <c r="H27" s="156" t="s">
        <v>137</v>
      </c>
      <c r="I27" s="19"/>
      <c r="J27" s="145"/>
      <c r="K27" s="145"/>
      <c r="L27" s="145"/>
      <c r="M27" s="145"/>
      <c r="N27" s="145"/>
      <c r="O27" s="145"/>
      <c r="P27"/>
      <c r="Q27"/>
      <c r="R27"/>
      <c r="S27"/>
      <c r="T27"/>
      <c r="U27"/>
    </row>
    <row r="28" spans="1:21" ht="13.5" customHeight="1">
      <c r="A28" s="109" t="s">
        <v>34</v>
      </c>
      <c r="B28" s="110"/>
      <c r="C28" s="58">
        <f>+SUM(C23:C26)</f>
        <v>5159632</v>
      </c>
      <c r="D28" s="58">
        <f>+SUM(D23:D26)</f>
        <v>2285221</v>
      </c>
      <c r="E28" s="58"/>
      <c r="F28" s="58"/>
      <c r="G28" s="143">
        <f>+C28-'[10]Profit or Loss '!$C$29</f>
        <v>0</v>
      </c>
      <c r="H28" s="143">
        <f>+D28-'[10]Profit or Loss '!$D$29</f>
        <v>0</v>
      </c>
      <c r="I28" s="19"/>
      <c r="J28" s="42"/>
      <c r="K28"/>
      <c r="L28" s="43"/>
      <c r="M28" s="43"/>
      <c r="N28" s="43"/>
      <c r="O28" s="43"/>
      <c r="P28"/>
      <c r="Q28"/>
      <c r="R28"/>
      <c r="S28"/>
      <c r="T28"/>
      <c r="U28"/>
    </row>
    <row r="29" spans="1:21" ht="12.75">
      <c r="A29" s="107"/>
      <c r="B29" s="114"/>
      <c r="C29" s="9"/>
      <c r="D29" s="4"/>
      <c r="E29" s="9"/>
      <c r="F29" s="4"/>
      <c r="G29" s="143"/>
      <c r="H29" s="157"/>
      <c r="I29" s="19"/>
      <c r="J29" s="145"/>
      <c r="K29" s="145"/>
      <c r="L29" s="145"/>
      <c r="M29" s="145"/>
      <c r="N29" s="145"/>
      <c r="O29" s="145"/>
      <c r="P29"/>
      <c r="Q29"/>
      <c r="R29"/>
      <c r="S29"/>
      <c r="T29"/>
      <c r="U29"/>
    </row>
    <row r="30" spans="1:21" ht="12.75">
      <c r="A30" s="107" t="s">
        <v>118</v>
      </c>
      <c r="B30" s="53"/>
      <c r="C30" s="57">
        <f>+SUM(C31:C32)</f>
        <v>193135</v>
      </c>
      <c r="D30" s="57">
        <f>+SUM(D31:D32)</f>
        <v>516558</v>
      </c>
      <c r="E30" s="57"/>
      <c r="F30" s="57"/>
      <c r="G30" s="143"/>
      <c r="H30" s="157"/>
      <c r="I30" s="18"/>
      <c r="J30" s="42"/>
      <c r="K30"/>
      <c r="L30" s="43"/>
      <c r="M30" s="43"/>
      <c r="N30" s="43"/>
      <c r="O30" s="43"/>
      <c r="P30"/>
      <c r="Q30"/>
      <c r="R30"/>
      <c r="S30"/>
      <c r="T30"/>
      <c r="U30"/>
    </row>
    <row r="31" spans="1:21" ht="12.75">
      <c r="A31" s="100" t="s">
        <v>61</v>
      </c>
      <c r="B31" s="54">
        <v>20</v>
      </c>
      <c r="C31" s="56">
        <f>'[1]Gelir Tablosu'!$AB$34</f>
        <v>-1839910</v>
      </c>
      <c r="D31" s="56">
        <f>+'[3]Gelir Tablosu'!$D$34</f>
        <v>-32280.230334550855</v>
      </c>
      <c r="E31" s="56"/>
      <c r="F31" s="56"/>
      <c r="G31" s="143"/>
      <c r="H31" s="157"/>
      <c r="I31" s="18"/>
      <c r="J31" s="40"/>
      <c r="K31" s="40"/>
      <c r="L31" s="41"/>
      <c r="M31" s="41"/>
      <c r="N31" s="41"/>
      <c r="O31" s="41"/>
      <c r="P31"/>
      <c r="Q31"/>
      <c r="R31"/>
      <c r="S31"/>
      <c r="T31"/>
      <c r="U31"/>
    </row>
    <row r="32" spans="1:21" ht="12.75">
      <c r="A32" s="100" t="s">
        <v>133</v>
      </c>
      <c r="B32" s="54">
        <v>20</v>
      </c>
      <c r="C32" s="56">
        <f>'[1]Gelir Tablosu'!$AB$35</f>
        <v>2033045</v>
      </c>
      <c r="D32" s="56">
        <f>+'[3]Gelir Tablosu'!$D$35</f>
        <v>548838.23033455084</v>
      </c>
      <c r="E32" s="56"/>
      <c r="F32" s="56"/>
      <c r="G32" s="143"/>
      <c r="H32" s="157"/>
      <c r="I32" s="19"/>
      <c r="J32" s="40"/>
      <c r="K32" s="40"/>
      <c r="L32" s="41"/>
      <c r="M32" s="41"/>
      <c r="N32" s="41"/>
      <c r="O32" s="41"/>
      <c r="P32"/>
      <c r="Q32"/>
      <c r="R32"/>
      <c r="S32"/>
      <c r="T32"/>
      <c r="U32"/>
    </row>
    <row r="33" spans="1:21" ht="12" customHeight="1">
      <c r="A33" s="112"/>
      <c r="B33" s="113"/>
      <c r="G33" s="156" t="s">
        <v>137</v>
      </c>
      <c r="H33" s="156" t="s">
        <v>137</v>
      </c>
      <c r="I33" s="19"/>
      <c r="J33" s="145"/>
      <c r="K33" s="145"/>
      <c r="L33" s="145"/>
      <c r="M33" s="145"/>
      <c r="N33" s="145"/>
      <c r="O33" s="145"/>
      <c r="P33"/>
      <c r="Q33"/>
      <c r="R33"/>
      <c r="S33"/>
      <c r="T33"/>
      <c r="U33"/>
    </row>
    <row r="34" spans="1:21" ht="12.75">
      <c r="A34" s="109" t="s">
        <v>80</v>
      </c>
      <c r="B34" s="110"/>
      <c r="C34" s="58">
        <f>+C28+C31+C32</f>
        <v>5352767</v>
      </c>
      <c r="D34" s="58">
        <f>+D28+D31+D32</f>
        <v>2801779</v>
      </c>
      <c r="E34" s="58"/>
      <c r="F34" s="58"/>
      <c r="G34" s="143">
        <f>+C34-'[10]Profit or Loss '!$C$35</f>
        <v>0</v>
      </c>
      <c r="H34" s="143">
        <f>+D34-'[10]Profit or Loss '!$D$35</f>
        <v>0</v>
      </c>
      <c r="I34" s="19"/>
      <c r="J34" s="42"/>
      <c r="K34"/>
      <c r="L34" s="43"/>
      <c r="M34" s="43"/>
      <c r="N34" s="43"/>
      <c r="O34" s="43"/>
      <c r="P34"/>
      <c r="Q34"/>
      <c r="R34"/>
      <c r="S34"/>
      <c r="T34"/>
      <c r="U34"/>
    </row>
    <row r="35" spans="1:21" ht="12.75">
      <c r="A35" s="109"/>
      <c r="B35" s="110"/>
      <c r="C35" s="158"/>
      <c r="D35" s="158"/>
      <c r="E35" s="158"/>
      <c r="F35" s="158"/>
      <c r="G35" s="143"/>
      <c r="H35" s="157"/>
      <c r="I35" s="19"/>
      <c r="J35" s="145"/>
      <c r="K35" s="145"/>
      <c r="L35" s="145"/>
      <c r="M35" s="145"/>
      <c r="N35" s="145"/>
      <c r="O35" s="145"/>
      <c r="P35"/>
      <c r="Q35"/>
      <c r="R35"/>
      <c r="S35"/>
      <c r="T35"/>
      <c r="U35"/>
    </row>
    <row r="36" spans="1:21" s="160" customFormat="1" ht="17.25" customHeight="1" thickBot="1">
      <c r="A36" s="94" t="s">
        <v>122</v>
      </c>
      <c r="B36" s="159">
        <v>21</v>
      </c>
      <c r="C36" s="61" t="s">
        <v>176</v>
      </c>
      <c r="D36" s="61" t="s">
        <v>177</v>
      </c>
      <c r="E36" s="61"/>
      <c r="F36" s="61"/>
      <c r="G36" s="143"/>
      <c r="H36" s="157"/>
      <c r="I36" s="18"/>
      <c r="J36" s="42"/>
      <c r="K36" s="42"/>
      <c r="L36" s="28"/>
      <c r="M36" s="28"/>
      <c r="N36" s="28"/>
      <c r="O36" s="28"/>
      <c r="P36"/>
      <c r="Q36"/>
      <c r="R36"/>
      <c r="S36"/>
      <c r="T36"/>
      <c r="U36"/>
    </row>
    <row r="37" spans="1:21" ht="12.75" thickTop="1">
      <c r="H37" s="157"/>
      <c r="I37" s="18"/>
      <c r="J37" s="20"/>
      <c r="K37" s="20"/>
    </row>
    <row r="38" spans="1:21" ht="12.75">
      <c r="H38" s="157"/>
      <c r="I38" s="19"/>
      <c r="J38" s="19"/>
      <c r="K38" s="19"/>
      <c r="L38" s="19"/>
    </row>
    <row r="39" spans="1:21" ht="12.75">
      <c r="H39" s="157"/>
      <c r="I39" s="19"/>
      <c r="J39" s="21"/>
      <c r="K39" s="21"/>
      <c r="L39" s="19"/>
    </row>
    <row r="40" spans="1:21" ht="12.75">
      <c r="H40" s="157"/>
      <c r="I40" s="19"/>
      <c r="J40" s="19"/>
      <c r="K40" s="19"/>
      <c r="L40" s="19"/>
    </row>
    <row r="41" spans="1:21" ht="12.75">
      <c r="H41" s="157"/>
      <c r="I41" s="22"/>
      <c r="J41" s="22"/>
      <c r="K41" s="22"/>
      <c r="L41" s="19"/>
    </row>
  </sheetData>
  <mergeCells count="1">
    <mergeCell ref="A1:F1"/>
  </mergeCells>
  <pageMargins left="0.7" right="0.7" top="0.75" bottom="0.75" header="0.3" footer="0.3"/>
  <pageSetup paperSize="9" scale="96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2060"/>
    <pageSetUpPr fitToPage="1"/>
  </sheetPr>
  <dimension ref="A1:V31"/>
  <sheetViews>
    <sheetView showGridLines="0" tabSelected="1" view="pageBreakPreview" zoomScaleNormal="80" zoomScaleSheetLayoutView="100" workbookViewId="0">
      <selection activeCell="C4" sqref="C4"/>
    </sheetView>
  </sheetViews>
  <sheetFormatPr defaultColWidth="8.85546875" defaultRowHeight="12"/>
  <cols>
    <col min="1" max="1" width="62" style="145" customWidth="1"/>
    <col min="2" max="2" width="13.7109375" style="144" customWidth="1"/>
    <col min="3" max="3" width="20.28515625" style="144" customWidth="1"/>
    <col min="4" max="4" width="19.85546875" style="144" customWidth="1"/>
    <col min="5" max="5" width="20.28515625" style="169" hidden="1" customWidth="1"/>
    <col min="6" max="6" width="20.28515625" style="144" hidden="1" customWidth="1"/>
    <col min="7" max="7" width="10.28515625" style="161" bestFit="1" customWidth="1"/>
    <col min="8" max="8" width="10" style="161" bestFit="1" customWidth="1"/>
    <col min="9" max="9" width="63" style="145" bestFit="1" customWidth="1"/>
    <col min="10" max="10" width="5.7109375" style="145" bestFit="1" customWidth="1"/>
    <col min="11" max="14" width="15.42578125" style="145" bestFit="1" customWidth="1"/>
    <col min="15" max="15" width="4.85546875" style="145" bestFit="1" customWidth="1"/>
    <col min="16" max="241" width="8.85546875" style="145"/>
    <col min="242" max="242" width="37.42578125" style="145" customWidth="1"/>
    <col min="243" max="243" width="13.42578125" style="145" customWidth="1"/>
    <col min="244" max="247" width="15" style="145" customWidth="1"/>
    <col min="248" max="497" width="8.85546875" style="145"/>
    <col min="498" max="498" width="37.42578125" style="145" customWidth="1"/>
    <col min="499" max="499" width="13.42578125" style="145" customWidth="1"/>
    <col min="500" max="503" width="15" style="145" customWidth="1"/>
    <col min="504" max="753" width="8.85546875" style="145"/>
    <col min="754" max="754" width="37.42578125" style="145" customWidth="1"/>
    <col min="755" max="755" width="13.42578125" style="145" customWidth="1"/>
    <col min="756" max="759" width="15" style="145" customWidth="1"/>
    <col min="760" max="1009" width="8.85546875" style="145"/>
    <col min="1010" max="1010" width="37.42578125" style="145" customWidth="1"/>
    <col min="1011" max="1011" width="13.42578125" style="145" customWidth="1"/>
    <col min="1012" max="1015" width="15" style="145" customWidth="1"/>
    <col min="1016" max="1265" width="8.85546875" style="145"/>
    <col min="1266" max="1266" width="37.42578125" style="145" customWidth="1"/>
    <col min="1267" max="1267" width="13.42578125" style="145" customWidth="1"/>
    <col min="1268" max="1271" width="15" style="145" customWidth="1"/>
    <col min="1272" max="1521" width="8.85546875" style="145"/>
    <col min="1522" max="1522" width="37.42578125" style="145" customWidth="1"/>
    <col min="1523" max="1523" width="13.42578125" style="145" customWidth="1"/>
    <col min="1524" max="1527" width="15" style="145" customWidth="1"/>
    <col min="1528" max="1777" width="8.85546875" style="145"/>
    <col min="1778" max="1778" width="37.42578125" style="145" customWidth="1"/>
    <col min="1779" max="1779" width="13.42578125" style="145" customWidth="1"/>
    <col min="1780" max="1783" width="15" style="145" customWidth="1"/>
    <col min="1784" max="2033" width="8.85546875" style="145"/>
    <col min="2034" max="2034" width="37.42578125" style="145" customWidth="1"/>
    <col min="2035" max="2035" width="13.42578125" style="145" customWidth="1"/>
    <col min="2036" max="2039" width="15" style="145" customWidth="1"/>
    <col min="2040" max="2289" width="8.85546875" style="145"/>
    <col min="2290" max="2290" width="37.42578125" style="145" customWidth="1"/>
    <col min="2291" max="2291" width="13.42578125" style="145" customWidth="1"/>
    <col min="2292" max="2295" width="15" style="145" customWidth="1"/>
    <col min="2296" max="2545" width="8.85546875" style="145"/>
    <col min="2546" max="2546" width="37.42578125" style="145" customWidth="1"/>
    <col min="2547" max="2547" width="13.42578125" style="145" customWidth="1"/>
    <col min="2548" max="2551" width="15" style="145" customWidth="1"/>
    <col min="2552" max="2801" width="8.85546875" style="145"/>
    <col min="2802" max="2802" width="37.42578125" style="145" customWidth="1"/>
    <col min="2803" max="2803" width="13.42578125" style="145" customWidth="1"/>
    <col min="2804" max="2807" width="15" style="145" customWidth="1"/>
    <col min="2808" max="3057" width="8.85546875" style="145"/>
    <col min="3058" max="3058" width="37.42578125" style="145" customWidth="1"/>
    <col min="3059" max="3059" width="13.42578125" style="145" customWidth="1"/>
    <col min="3060" max="3063" width="15" style="145" customWidth="1"/>
    <col min="3064" max="3313" width="8.85546875" style="145"/>
    <col min="3314" max="3314" width="37.42578125" style="145" customWidth="1"/>
    <col min="3315" max="3315" width="13.42578125" style="145" customWidth="1"/>
    <col min="3316" max="3319" width="15" style="145" customWidth="1"/>
    <col min="3320" max="3569" width="8.85546875" style="145"/>
    <col min="3570" max="3570" width="37.42578125" style="145" customWidth="1"/>
    <col min="3571" max="3571" width="13.42578125" style="145" customWidth="1"/>
    <col min="3572" max="3575" width="15" style="145" customWidth="1"/>
    <col min="3576" max="3825" width="8.85546875" style="145"/>
    <col min="3826" max="3826" width="37.42578125" style="145" customWidth="1"/>
    <col min="3827" max="3827" width="13.42578125" style="145" customWidth="1"/>
    <col min="3828" max="3831" width="15" style="145" customWidth="1"/>
    <col min="3832" max="4081" width="8.85546875" style="145"/>
    <col min="4082" max="4082" width="37.42578125" style="145" customWidth="1"/>
    <col min="4083" max="4083" width="13.42578125" style="145" customWidth="1"/>
    <col min="4084" max="4087" width="15" style="145" customWidth="1"/>
    <col min="4088" max="4337" width="8.85546875" style="145"/>
    <col min="4338" max="4338" width="37.42578125" style="145" customWidth="1"/>
    <col min="4339" max="4339" width="13.42578125" style="145" customWidth="1"/>
    <col min="4340" max="4343" width="15" style="145" customWidth="1"/>
    <col min="4344" max="4593" width="8.85546875" style="145"/>
    <col min="4594" max="4594" width="37.42578125" style="145" customWidth="1"/>
    <col min="4595" max="4595" width="13.42578125" style="145" customWidth="1"/>
    <col min="4596" max="4599" width="15" style="145" customWidth="1"/>
    <col min="4600" max="4849" width="8.85546875" style="145"/>
    <col min="4850" max="4850" width="37.42578125" style="145" customWidth="1"/>
    <col min="4851" max="4851" width="13.42578125" style="145" customWidth="1"/>
    <col min="4852" max="4855" width="15" style="145" customWidth="1"/>
    <col min="4856" max="5105" width="8.85546875" style="145"/>
    <col min="5106" max="5106" width="37.42578125" style="145" customWidth="1"/>
    <col min="5107" max="5107" width="13.42578125" style="145" customWidth="1"/>
    <col min="5108" max="5111" width="15" style="145" customWidth="1"/>
    <col min="5112" max="5361" width="8.85546875" style="145"/>
    <col min="5362" max="5362" width="37.42578125" style="145" customWidth="1"/>
    <col min="5363" max="5363" width="13.42578125" style="145" customWidth="1"/>
    <col min="5364" max="5367" width="15" style="145" customWidth="1"/>
    <col min="5368" max="5617" width="8.85546875" style="145"/>
    <col min="5618" max="5618" width="37.42578125" style="145" customWidth="1"/>
    <col min="5619" max="5619" width="13.42578125" style="145" customWidth="1"/>
    <col min="5620" max="5623" width="15" style="145" customWidth="1"/>
    <col min="5624" max="5873" width="8.85546875" style="145"/>
    <col min="5874" max="5874" width="37.42578125" style="145" customWidth="1"/>
    <col min="5875" max="5875" width="13.42578125" style="145" customWidth="1"/>
    <col min="5876" max="5879" width="15" style="145" customWidth="1"/>
    <col min="5880" max="6129" width="8.85546875" style="145"/>
    <col min="6130" max="6130" width="37.42578125" style="145" customWidth="1"/>
    <col min="6131" max="6131" width="13.42578125" style="145" customWidth="1"/>
    <col min="6132" max="6135" width="15" style="145" customWidth="1"/>
    <col min="6136" max="6385" width="8.85546875" style="145"/>
    <col min="6386" max="6386" width="37.42578125" style="145" customWidth="1"/>
    <col min="6387" max="6387" width="13.42578125" style="145" customWidth="1"/>
    <col min="6388" max="6391" width="15" style="145" customWidth="1"/>
    <col min="6392" max="6641" width="8.85546875" style="145"/>
    <col min="6642" max="6642" width="37.42578125" style="145" customWidth="1"/>
    <col min="6643" max="6643" width="13.42578125" style="145" customWidth="1"/>
    <col min="6644" max="6647" width="15" style="145" customWidth="1"/>
    <col min="6648" max="6897" width="8.85546875" style="145"/>
    <col min="6898" max="6898" width="37.42578125" style="145" customWidth="1"/>
    <col min="6899" max="6899" width="13.42578125" style="145" customWidth="1"/>
    <col min="6900" max="6903" width="15" style="145" customWidth="1"/>
    <col min="6904" max="7153" width="8.85546875" style="145"/>
    <col min="7154" max="7154" width="37.42578125" style="145" customWidth="1"/>
    <col min="7155" max="7155" width="13.42578125" style="145" customWidth="1"/>
    <col min="7156" max="7159" width="15" style="145" customWidth="1"/>
    <col min="7160" max="7409" width="8.85546875" style="145"/>
    <col min="7410" max="7410" width="37.42578125" style="145" customWidth="1"/>
    <col min="7411" max="7411" width="13.42578125" style="145" customWidth="1"/>
    <col min="7412" max="7415" width="15" style="145" customWidth="1"/>
    <col min="7416" max="7665" width="8.85546875" style="145"/>
    <col min="7666" max="7666" width="37.42578125" style="145" customWidth="1"/>
    <col min="7667" max="7667" width="13.42578125" style="145" customWidth="1"/>
    <col min="7668" max="7671" width="15" style="145" customWidth="1"/>
    <col min="7672" max="7921" width="8.85546875" style="145"/>
    <col min="7922" max="7922" width="37.42578125" style="145" customWidth="1"/>
    <col min="7923" max="7923" width="13.42578125" style="145" customWidth="1"/>
    <col min="7924" max="7927" width="15" style="145" customWidth="1"/>
    <col min="7928" max="8177" width="8.85546875" style="145"/>
    <col min="8178" max="8178" width="37.42578125" style="145" customWidth="1"/>
    <col min="8179" max="8179" width="13.42578125" style="145" customWidth="1"/>
    <col min="8180" max="8183" width="15" style="145" customWidth="1"/>
    <col min="8184" max="8433" width="8.85546875" style="145"/>
    <col min="8434" max="8434" width="37.42578125" style="145" customWidth="1"/>
    <col min="8435" max="8435" width="13.42578125" style="145" customWidth="1"/>
    <col min="8436" max="8439" width="15" style="145" customWidth="1"/>
    <col min="8440" max="8689" width="8.85546875" style="145"/>
    <col min="8690" max="8690" width="37.42578125" style="145" customWidth="1"/>
    <col min="8691" max="8691" width="13.42578125" style="145" customWidth="1"/>
    <col min="8692" max="8695" width="15" style="145" customWidth="1"/>
    <col min="8696" max="8945" width="8.85546875" style="145"/>
    <col min="8946" max="8946" width="37.42578125" style="145" customWidth="1"/>
    <col min="8947" max="8947" width="13.42578125" style="145" customWidth="1"/>
    <col min="8948" max="8951" width="15" style="145" customWidth="1"/>
    <col min="8952" max="9201" width="8.85546875" style="145"/>
    <col min="9202" max="9202" width="37.42578125" style="145" customWidth="1"/>
    <col min="9203" max="9203" width="13.42578125" style="145" customWidth="1"/>
    <col min="9204" max="9207" width="15" style="145" customWidth="1"/>
    <col min="9208" max="9457" width="8.85546875" style="145"/>
    <col min="9458" max="9458" width="37.42578125" style="145" customWidth="1"/>
    <col min="9459" max="9459" width="13.42578125" style="145" customWidth="1"/>
    <col min="9460" max="9463" width="15" style="145" customWidth="1"/>
    <col min="9464" max="9713" width="8.85546875" style="145"/>
    <col min="9714" max="9714" width="37.42578125" style="145" customWidth="1"/>
    <col min="9715" max="9715" width="13.42578125" style="145" customWidth="1"/>
    <col min="9716" max="9719" width="15" style="145" customWidth="1"/>
    <col min="9720" max="9969" width="8.85546875" style="145"/>
    <col min="9970" max="9970" width="37.42578125" style="145" customWidth="1"/>
    <col min="9971" max="9971" width="13.42578125" style="145" customWidth="1"/>
    <col min="9972" max="9975" width="15" style="145" customWidth="1"/>
    <col min="9976" max="10225" width="8.85546875" style="145"/>
    <col min="10226" max="10226" width="37.42578125" style="145" customWidth="1"/>
    <col min="10227" max="10227" width="13.42578125" style="145" customWidth="1"/>
    <col min="10228" max="10231" width="15" style="145" customWidth="1"/>
    <col min="10232" max="10481" width="8.85546875" style="145"/>
    <col min="10482" max="10482" width="37.42578125" style="145" customWidth="1"/>
    <col min="10483" max="10483" width="13.42578125" style="145" customWidth="1"/>
    <col min="10484" max="10487" width="15" style="145" customWidth="1"/>
    <col min="10488" max="10737" width="8.85546875" style="145"/>
    <col min="10738" max="10738" width="37.42578125" style="145" customWidth="1"/>
    <col min="10739" max="10739" width="13.42578125" style="145" customWidth="1"/>
    <col min="10740" max="10743" width="15" style="145" customWidth="1"/>
    <col min="10744" max="10993" width="8.85546875" style="145"/>
    <col min="10994" max="10994" width="37.42578125" style="145" customWidth="1"/>
    <col min="10995" max="10995" width="13.42578125" style="145" customWidth="1"/>
    <col min="10996" max="10999" width="15" style="145" customWidth="1"/>
    <col min="11000" max="11249" width="8.85546875" style="145"/>
    <col min="11250" max="11250" width="37.42578125" style="145" customWidth="1"/>
    <col min="11251" max="11251" width="13.42578125" style="145" customWidth="1"/>
    <col min="11252" max="11255" width="15" style="145" customWidth="1"/>
    <col min="11256" max="11505" width="8.85546875" style="145"/>
    <col min="11506" max="11506" width="37.42578125" style="145" customWidth="1"/>
    <col min="11507" max="11507" width="13.42578125" style="145" customWidth="1"/>
    <col min="11508" max="11511" width="15" style="145" customWidth="1"/>
    <col min="11512" max="11761" width="8.85546875" style="145"/>
    <col min="11762" max="11762" width="37.42578125" style="145" customWidth="1"/>
    <col min="11763" max="11763" width="13.42578125" style="145" customWidth="1"/>
    <col min="11764" max="11767" width="15" style="145" customWidth="1"/>
    <col min="11768" max="12017" width="8.85546875" style="145"/>
    <col min="12018" max="12018" width="37.42578125" style="145" customWidth="1"/>
    <col min="12019" max="12019" width="13.42578125" style="145" customWidth="1"/>
    <col min="12020" max="12023" width="15" style="145" customWidth="1"/>
    <col min="12024" max="12273" width="8.85546875" style="145"/>
    <col min="12274" max="12274" width="37.42578125" style="145" customWidth="1"/>
    <col min="12275" max="12275" width="13.42578125" style="145" customWidth="1"/>
    <col min="12276" max="12279" width="15" style="145" customWidth="1"/>
    <col min="12280" max="12529" width="8.85546875" style="145"/>
    <col min="12530" max="12530" width="37.42578125" style="145" customWidth="1"/>
    <col min="12531" max="12531" width="13.42578125" style="145" customWidth="1"/>
    <col min="12532" max="12535" width="15" style="145" customWidth="1"/>
    <col min="12536" max="12785" width="8.85546875" style="145"/>
    <col min="12786" max="12786" width="37.42578125" style="145" customWidth="1"/>
    <col min="12787" max="12787" width="13.42578125" style="145" customWidth="1"/>
    <col min="12788" max="12791" width="15" style="145" customWidth="1"/>
    <col min="12792" max="13041" width="8.85546875" style="145"/>
    <col min="13042" max="13042" width="37.42578125" style="145" customWidth="1"/>
    <col min="13043" max="13043" width="13.42578125" style="145" customWidth="1"/>
    <col min="13044" max="13047" width="15" style="145" customWidth="1"/>
    <col min="13048" max="13297" width="8.85546875" style="145"/>
    <col min="13298" max="13298" width="37.42578125" style="145" customWidth="1"/>
    <col min="13299" max="13299" width="13.42578125" style="145" customWidth="1"/>
    <col min="13300" max="13303" width="15" style="145" customWidth="1"/>
    <col min="13304" max="13553" width="8.85546875" style="145"/>
    <col min="13554" max="13554" width="37.42578125" style="145" customWidth="1"/>
    <col min="13555" max="13555" width="13.42578125" style="145" customWidth="1"/>
    <col min="13556" max="13559" width="15" style="145" customWidth="1"/>
    <col min="13560" max="13809" width="8.85546875" style="145"/>
    <col min="13810" max="13810" width="37.42578125" style="145" customWidth="1"/>
    <col min="13811" max="13811" width="13.42578125" style="145" customWidth="1"/>
    <col min="13812" max="13815" width="15" style="145" customWidth="1"/>
    <col min="13816" max="14065" width="8.85546875" style="145"/>
    <col min="14066" max="14066" width="37.42578125" style="145" customWidth="1"/>
    <col min="14067" max="14067" width="13.42578125" style="145" customWidth="1"/>
    <col min="14068" max="14071" width="15" style="145" customWidth="1"/>
    <col min="14072" max="14321" width="8.85546875" style="145"/>
    <col min="14322" max="14322" width="37.42578125" style="145" customWidth="1"/>
    <col min="14323" max="14323" width="13.42578125" style="145" customWidth="1"/>
    <col min="14324" max="14327" width="15" style="145" customWidth="1"/>
    <col min="14328" max="14577" width="8.85546875" style="145"/>
    <col min="14578" max="14578" width="37.42578125" style="145" customWidth="1"/>
    <col min="14579" max="14579" width="13.42578125" style="145" customWidth="1"/>
    <col min="14580" max="14583" width="15" style="145" customWidth="1"/>
    <col min="14584" max="14833" width="8.85546875" style="145"/>
    <col min="14834" max="14834" width="37.42578125" style="145" customWidth="1"/>
    <col min="14835" max="14835" width="13.42578125" style="145" customWidth="1"/>
    <col min="14836" max="14839" width="15" style="145" customWidth="1"/>
    <col min="14840" max="15089" width="8.85546875" style="145"/>
    <col min="15090" max="15090" width="37.42578125" style="145" customWidth="1"/>
    <col min="15091" max="15091" width="13.42578125" style="145" customWidth="1"/>
    <col min="15092" max="15095" width="15" style="145" customWidth="1"/>
    <col min="15096" max="15345" width="8.85546875" style="145"/>
    <col min="15346" max="15346" width="37.42578125" style="145" customWidth="1"/>
    <col min="15347" max="15347" width="13.42578125" style="145" customWidth="1"/>
    <col min="15348" max="15351" width="15" style="145" customWidth="1"/>
    <col min="15352" max="15601" width="8.85546875" style="145"/>
    <col min="15602" max="15602" width="37.42578125" style="145" customWidth="1"/>
    <col min="15603" max="15603" width="13.42578125" style="145" customWidth="1"/>
    <col min="15604" max="15607" width="15" style="145" customWidth="1"/>
    <col min="15608" max="15857" width="8.85546875" style="145"/>
    <col min="15858" max="15858" width="37.42578125" style="145" customWidth="1"/>
    <col min="15859" max="15859" width="13.42578125" style="145" customWidth="1"/>
    <col min="15860" max="15863" width="15" style="145" customWidth="1"/>
    <col min="15864" max="16113" width="8.85546875" style="145"/>
    <col min="16114" max="16114" width="37.42578125" style="145" customWidth="1"/>
    <col min="16115" max="16115" width="13.42578125" style="145" customWidth="1"/>
    <col min="16116" max="16119" width="15" style="145" customWidth="1"/>
    <col min="16120" max="16384" width="8.85546875" style="145"/>
  </cols>
  <sheetData>
    <row r="1" spans="1:15" ht="21.6" customHeight="1">
      <c r="A1" s="226" t="s">
        <v>179</v>
      </c>
      <c r="B1" s="226"/>
      <c r="C1" s="226"/>
      <c r="D1" s="226"/>
      <c r="E1" s="226"/>
      <c r="F1" s="226"/>
    </row>
    <row r="2" spans="1:15" ht="38.25" customHeight="1">
      <c r="A2" s="115"/>
      <c r="B2" s="116"/>
      <c r="C2" s="148" t="str">
        <f>+'Gelir Tablosu '!C2</f>
        <v>Cari dönem 
bağımsız denetimden 
geçmemiş</v>
      </c>
      <c r="D2" s="148" t="str">
        <f>+'Gelir Tablosu '!D2</f>
        <v>Geçmiş dönem 
bağımsız denetimden 
geçmemiş</v>
      </c>
      <c r="E2" s="148">
        <f>+'Gelir Tablosu '!E2</f>
        <v>0</v>
      </c>
      <c r="F2" s="148">
        <f>+'Gelir Tablosu '!F2</f>
        <v>0</v>
      </c>
      <c r="I2"/>
      <c r="J2"/>
      <c r="K2" s="28"/>
      <c r="L2" s="28"/>
      <c r="M2" s="28"/>
      <c r="N2" s="28"/>
      <c r="O2"/>
    </row>
    <row r="3" spans="1:15" ht="28.5" customHeight="1">
      <c r="A3" s="117" t="s">
        <v>121</v>
      </c>
      <c r="B3" s="118" t="s">
        <v>59</v>
      </c>
      <c r="C3" s="152" t="str">
        <f>+'Gelir Tablosu '!C3</f>
        <v>1 Ocak-
31 Mart 2023</v>
      </c>
      <c r="D3" s="152" t="str">
        <f>+'Gelir Tablosu '!D3</f>
        <v>1 Ocak-
31 Mart 2022</v>
      </c>
      <c r="E3" s="152">
        <f>+'Gelir Tablosu '!E3</f>
        <v>0</v>
      </c>
      <c r="F3" s="152">
        <f>+'Gelir Tablosu '!F3</f>
        <v>0</v>
      </c>
      <c r="I3"/>
      <c r="J3"/>
      <c r="K3" s="28"/>
      <c r="L3" s="28"/>
      <c r="M3" s="28"/>
      <c r="N3" s="28"/>
      <c r="O3"/>
    </row>
    <row r="4" spans="1:15" ht="12.75">
      <c r="A4" s="119"/>
      <c r="B4" s="62"/>
      <c r="C4" s="62"/>
      <c r="D4" s="63"/>
      <c r="E4" s="62"/>
      <c r="F4" s="63"/>
      <c r="G4" s="156" t="s">
        <v>137</v>
      </c>
      <c r="H4" s="156" t="s">
        <v>137</v>
      </c>
      <c r="I4"/>
      <c r="J4"/>
      <c r="K4" s="29"/>
      <c r="L4" s="29"/>
      <c r="M4" s="29"/>
      <c r="N4" s="29"/>
      <c r="O4"/>
    </row>
    <row r="5" spans="1:15" ht="12.75">
      <c r="A5" s="90" t="s">
        <v>80</v>
      </c>
      <c r="B5" s="51"/>
      <c r="C5" s="64">
        <f>+'Gelir Tablosu '!C34</f>
        <v>5352767</v>
      </c>
      <c r="D5" s="64">
        <f>+'Gelir Tablosu '!D34</f>
        <v>2801779</v>
      </c>
      <c r="E5" s="64">
        <f>+'Gelir Tablosu '!E34</f>
        <v>0</v>
      </c>
      <c r="F5" s="64">
        <f>+'Gelir Tablosu '!F34</f>
        <v>0</v>
      </c>
      <c r="G5" s="161">
        <f>+C5-'[10]Comprehensive Income Statement'!$C$5</f>
        <v>0</v>
      </c>
      <c r="H5" s="161">
        <f>+D5-'[10]Comprehensive Income Statement'!$D$5</f>
        <v>0</v>
      </c>
      <c r="I5" s="32"/>
      <c r="J5"/>
      <c r="K5" s="33"/>
      <c r="L5" s="33"/>
      <c r="M5" s="33"/>
      <c r="N5" s="33"/>
      <c r="O5"/>
    </row>
    <row r="6" spans="1:15" ht="12.75">
      <c r="A6" s="107"/>
      <c r="B6" s="53"/>
      <c r="C6" s="53"/>
      <c r="D6" s="54"/>
      <c r="E6" s="53"/>
      <c r="F6" s="54"/>
      <c r="O6"/>
    </row>
    <row r="7" spans="1:15" ht="12.75">
      <c r="A7" s="107" t="s">
        <v>37</v>
      </c>
      <c r="B7" s="53"/>
      <c r="C7" s="53"/>
      <c r="D7" s="54"/>
      <c r="E7" s="53"/>
      <c r="F7" s="54"/>
      <c r="I7" s="32"/>
      <c r="O7"/>
    </row>
    <row r="8" spans="1:15" ht="12.75">
      <c r="A8" s="100"/>
      <c r="B8" s="53"/>
      <c r="C8" s="54"/>
      <c r="D8" s="54"/>
      <c r="E8" s="54"/>
      <c r="F8" s="54"/>
      <c r="J8"/>
      <c r="K8"/>
      <c r="L8"/>
      <c r="M8"/>
      <c r="N8"/>
      <c r="O8"/>
    </row>
    <row r="9" spans="1:15" ht="12.75">
      <c r="A9" s="107" t="s">
        <v>45</v>
      </c>
      <c r="B9" s="54"/>
      <c r="C9" s="54"/>
      <c r="D9" s="54"/>
      <c r="E9" s="54"/>
      <c r="F9" s="54"/>
      <c r="I9" s="32"/>
      <c r="J9"/>
      <c r="K9"/>
      <c r="L9"/>
      <c r="M9"/>
      <c r="N9"/>
      <c r="O9"/>
    </row>
    <row r="10" spans="1:15" ht="12.75">
      <c r="A10" s="112" t="s">
        <v>67</v>
      </c>
      <c r="B10" s="113">
        <v>14</v>
      </c>
      <c r="C10" s="66">
        <f>[5]Konsolide!$F$39</f>
        <v>133924</v>
      </c>
      <c r="D10" s="66">
        <f>[6]Sheet1!$F$39</f>
        <v>16061</v>
      </c>
      <c r="E10" s="60"/>
      <c r="F10" s="60"/>
      <c r="I10" s="31"/>
      <c r="J10" s="31"/>
      <c r="K10" s="34"/>
      <c r="L10" s="34"/>
      <c r="M10" s="34"/>
      <c r="N10" s="34"/>
      <c r="O10"/>
    </row>
    <row r="11" spans="1:15" ht="12" customHeight="1">
      <c r="A11" s="104"/>
      <c r="B11" s="111"/>
      <c r="C11" s="65"/>
      <c r="D11" s="65"/>
      <c r="E11" s="65"/>
      <c r="F11" s="65"/>
      <c r="O11"/>
    </row>
    <row r="12" spans="1:15" ht="24">
      <c r="A12" s="107" t="s">
        <v>81</v>
      </c>
      <c r="B12" s="111"/>
      <c r="C12" s="65"/>
      <c r="D12" s="65"/>
      <c r="E12" s="65"/>
      <c r="F12" s="65"/>
      <c r="I12" s="32"/>
      <c r="J12"/>
      <c r="K12"/>
      <c r="L12"/>
      <c r="M12"/>
      <c r="N12"/>
      <c r="O12"/>
    </row>
    <row r="13" spans="1:15" ht="24">
      <c r="A13" s="112" t="s">
        <v>82</v>
      </c>
      <c r="B13" s="113">
        <f>$B$10</f>
        <v>14</v>
      </c>
      <c r="C13" s="66">
        <f>[5]Konsolide!$F$40</f>
        <v>-26785</v>
      </c>
      <c r="D13" s="66">
        <f>[6]Sheet1!$F$40</f>
        <v>-3212</v>
      </c>
      <c r="E13" s="60"/>
      <c r="F13" s="60"/>
      <c r="I13" s="31"/>
      <c r="J13" s="31"/>
      <c r="K13" s="34"/>
      <c r="L13" s="34"/>
      <c r="M13" s="31"/>
      <c r="N13" s="31"/>
      <c r="O13"/>
    </row>
    <row r="14" spans="1:15" ht="12.75">
      <c r="A14" s="100"/>
      <c r="B14" s="111"/>
      <c r="C14" s="60"/>
      <c r="D14" s="60"/>
      <c r="E14" s="60"/>
      <c r="F14" s="60"/>
      <c r="O14"/>
    </row>
    <row r="15" spans="1:15" ht="12.75">
      <c r="A15" s="107" t="s">
        <v>46</v>
      </c>
      <c r="B15" s="111"/>
      <c r="C15" s="60"/>
      <c r="D15" s="60"/>
      <c r="E15" s="60"/>
      <c r="F15" s="60"/>
      <c r="I15" s="32"/>
      <c r="J15"/>
      <c r="K15"/>
      <c r="L15"/>
      <c r="M15"/>
      <c r="N15"/>
      <c r="O15"/>
    </row>
    <row r="16" spans="1:15" ht="24">
      <c r="A16" s="104" t="s">
        <v>134</v>
      </c>
      <c r="B16" s="111">
        <f>$B$10</f>
        <v>14</v>
      </c>
      <c r="C16" s="60">
        <f>[5]Konsolide!$F$43</f>
        <v>-16928</v>
      </c>
      <c r="D16" s="60">
        <f>[6]Sheet1!$F$43</f>
        <v>10137</v>
      </c>
      <c r="E16" s="60"/>
      <c r="F16" s="60"/>
      <c r="I16" s="31"/>
      <c r="J16" s="31"/>
      <c r="K16" s="34"/>
      <c r="L16" s="34"/>
      <c r="M16" s="34"/>
      <c r="N16" s="34"/>
      <c r="O16"/>
    </row>
    <row r="17" spans="1:22" ht="12.75">
      <c r="A17" s="121" t="s">
        <v>162</v>
      </c>
      <c r="B17" s="111"/>
      <c r="C17" s="60">
        <f>[5]Konsolide!$F$48</f>
        <v>539197.2990349941</v>
      </c>
      <c r="D17" s="60">
        <v>0</v>
      </c>
      <c r="E17" s="60"/>
      <c r="F17" s="60"/>
      <c r="I17" s="32"/>
      <c r="J17"/>
      <c r="K17"/>
      <c r="L17"/>
      <c r="M17"/>
      <c r="N17"/>
      <c r="O17"/>
    </row>
    <row r="18" spans="1:22" s="162" customFormat="1" ht="12.75">
      <c r="A18" s="120" t="s">
        <v>125</v>
      </c>
      <c r="B18" s="113">
        <f>$B$10</f>
        <v>14</v>
      </c>
      <c r="C18" s="66">
        <f>[5]Konsolide!$F$46</f>
        <v>-373524</v>
      </c>
      <c r="D18" s="66">
        <f>[6]Sheet1!$F$46</f>
        <v>-126906</v>
      </c>
      <c r="E18" s="60"/>
      <c r="F18" s="60"/>
      <c r="G18" s="161"/>
      <c r="H18" s="161"/>
      <c r="I18" s="31"/>
      <c r="J18" s="31"/>
      <c r="K18" s="34"/>
      <c r="L18" s="34"/>
      <c r="M18" s="34"/>
      <c r="N18" s="34"/>
      <c r="O18"/>
      <c r="P18" s="145"/>
      <c r="Q18" s="145"/>
      <c r="R18" s="145"/>
      <c r="S18" s="145"/>
      <c r="T18" s="145"/>
      <c r="U18" s="145"/>
      <c r="V18" s="145"/>
    </row>
    <row r="19" spans="1:22" s="162" customFormat="1" ht="12.75">
      <c r="A19" s="121"/>
      <c r="B19" s="111"/>
      <c r="C19" s="60"/>
      <c r="D19" s="60"/>
      <c r="E19" s="60"/>
      <c r="F19" s="60"/>
      <c r="G19" s="161"/>
      <c r="H19" s="161"/>
      <c r="I19" s="31"/>
      <c r="O19"/>
      <c r="P19" s="145"/>
      <c r="Q19" s="145"/>
      <c r="R19" s="145"/>
      <c r="S19" s="145"/>
      <c r="T19" s="145"/>
      <c r="U19" s="145"/>
      <c r="V19" s="145"/>
    </row>
    <row r="20" spans="1:22" s="162" customFormat="1" ht="24">
      <c r="A20" s="122" t="s">
        <v>83</v>
      </c>
      <c r="B20" s="111"/>
      <c r="C20" s="60"/>
      <c r="D20" s="60"/>
      <c r="E20" s="60"/>
      <c r="F20" s="60"/>
      <c r="G20" s="161"/>
      <c r="H20" s="161"/>
      <c r="I20" s="32"/>
      <c r="J20"/>
      <c r="K20"/>
      <c r="L20"/>
      <c r="M20"/>
      <c r="N20"/>
      <c r="O20"/>
      <c r="P20" s="145"/>
      <c r="Q20" s="145"/>
      <c r="R20" s="145"/>
      <c r="S20" s="145"/>
      <c r="T20" s="145"/>
      <c r="U20" s="145"/>
      <c r="V20" s="145"/>
    </row>
    <row r="21" spans="1:22" ht="24">
      <c r="A21" s="121" t="s">
        <v>135</v>
      </c>
      <c r="B21" s="111">
        <f>$B$10</f>
        <v>14</v>
      </c>
      <c r="C21" s="60">
        <f>[5]Konsolide!$F$44</f>
        <v>846</v>
      </c>
      <c r="D21" s="60">
        <f>[6]Sheet1!$F$44</f>
        <v>-507</v>
      </c>
      <c r="E21" s="66"/>
      <c r="F21" s="66"/>
      <c r="I21" s="31"/>
      <c r="J21" s="31"/>
      <c r="K21" s="31"/>
      <c r="L21" s="31"/>
      <c r="M21" s="31"/>
      <c r="N21" s="31"/>
      <c r="O21"/>
    </row>
    <row r="22" spans="1:22" s="162" customFormat="1" ht="24">
      <c r="A22" s="120" t="s">
        <v>84</v>
      </c>
      <c r="B22" s="113">
        <f>$B$10</f>
        <v>14</v>
      </c>
      <c r="C22" s="66">
        <f>[5]Konsolide!$F$47</f>
        <v>51366</v>
      </c>
      <c r="D22" s="66">
        <f>[6]Sheet1!$F$47</f>
        <v>10992</v>
      </c>
      <c r="E22" s="66"/>
      <c r="F22" s="66"/>
      <c r="G22" s="161"/>
      <c r="H22" s="161"/>
      <c r="I22" s="31"/>
      <c r="J22" s="31"/>
      <c r="K22" s="31"/>
      <c r="L22" s="34"/>
      <c r="M22" s="34"/>
      <c r="N22" s="34"/>
      <c r="O22"/>
      <c r="P22" s="145"/>
      <c r="Q22" s="145"/>
      <c r="R22" s="145"/>
      <c r="S22" s="145"/>
      <c r="T22" s="145"/>
      <c r="U22" s="145"/>
      <c r="V22" s="145"/>
    </row>
    <row r="23" spans="1:22" s="162" customFormat="1" ht="12.75">
      <c r="A23" s="121"/>
      <c r="B23" s="111"/>
      <c r="G23" s="156" t="s">
        <v>137</v>
      </c>
      <c r="H23" s="156" t="s">
        <v>137</v>
      </c>
      <c r="O23"/>
      <c r="P23" s="145"/>
      <c r="Q23" s="145"/>
      <c r="R23" s="145"/>
      <c r="S23" s="145"/>
      <c r="T23" s="145"/>
      <c r="U23" s="145"/>
      <c r="V23" s="145"/>
    </row>
    <row r="24" spans="1:22" ht="12.75">
      <c r="A24" s="90" t="s">
        <v>37</v>
      </c>
      <c r="B24" s="51"/>
      <c r="C24" s="67">
        <f>+SUM(C10:C22)</f>
        <v>308096.2990349941</v>
      </c>
      <c r="D24" s="67">
        <f>+SUM(D10:D22)</f>
        <v>-93435</v>
      </c>
      <c r="E24" s="67">
        <f>+SUM(E10:E22)</f>
        <v>0</v>
      </c>
      <c r="F24" s="67">
        <f>+SUM(F10:F22)</f>
        <v>0</v>
      </c>
      <c r="G24" s="161">
        <f>+C24-'[10]Comprehensive Income Statement'!$C$24</f>
        <v>0</v>
      </c>
      <c r="H24" s="161">
        <f>+D24-'[10]Comprehensive Income Statement'!$D$24</f>
        <v>0</v>
      </c>
      <c r="I24" s="32"/>
      <c r="J24"/>
      <c r="K24" s="33"/>
      <c r="L24" s="33"/>
      <c r="M24" s="33"/>
      <c r="N24" s="33"/>
      <c r="O24"/>
    </row>
    <row r="25" spans="1:22" ht="12.75">
      <c r="A25" s="107"/>
      <c r="B25" s="53"/>
      <c r="C25" s="54"/>
      <c r="D25" s="54"/>
      <c r="E25" s="54"/>
      <c r="F25" s="54"/>
      <c r="I25" s="31"/>
      <c r="J25"/>
      <c r="K25"/>
      <c r="L25"/>
      <c r="M25"/>
      <c r="N25"/>
      <c r="O25"/>
    </row>
    <row r="26" spans="1:22" ht="18.75" customHeight="1" thickBot="1">
      <c r="A26" s="123" t="s">
        <v>21</v>
      </c>
      <c r="B26" s="124"/>
      <c r="C26" s="68">
        <f>+C5+C24</f>
        <v>5660863.2990349941</v>
      </c>
      <c r="D26" s="68">
        <f>+D5+D24</f>
        <v>2708344</v>
      </c>
      <c r="E26" s="68">
        <f>+E5+E24</f>
        <v>0</v>
      </c>
      <c r="F26" s="68">
        <f>+F5+F24</f>
        <v>0</v>
      </c>
      <c r="G26" s="161">
        <f>+C26-'[10]Comprehensive Income Statement'!$C$26</f>
        <v>0</v>
      </c>
      <c r="H26" s="161">
        <f>+D26-'[10]Comprehensive Income Statement'!$D$26</f>
        <v>0</v>
      </c>
      <c r="I26" s="32"/>
      <c r="J26"/>
      <c r="K26" s="33"/>
      <c r="L26" s="33"/>
      <c r="M26" s="33"/>
      <c r="N26" s="33"/>
      <c r="O26"/>
    </row>
    <row r="27" spans="1:22">
      <c r="A27" s="163"/>
      <c r="B27" s="164"/>
      <c r="C27" s="164"/>
      <c r="D27" s="164"/>
      <c r="E27" s="165"/>
      <c r="F27" s="164"/>
    </row>
    <row r="28" spans="1:22" ht="12.75">
      <c r="A28" s="166"/>
      <c r="B28" s="167"/>
      <c r="C28" s="167"/>
      <c r="D28" s="167"/>
      <c r="E28" s="168"/>
      <c r="F28" s="167"/>
      <c r="O28"/>
    </row>
    <row r="29" spans="1:22" ht="12.75">
      <c r="O29"/>
    </row>
    <row r="30" spans="1:22" ht="12.75">
      <c r="O30"/>
    </row>
    <row r="31" spans="1:22" ht="12.75">
      <c r="O31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L44"/>
  <sheetViews>
    <sheetView showGridLines="0" tabSelected="1" view="pageBreakPreview" topLeftCell="A2" zoomScaleNormal="85" zoomScaleSheetLayoutView="100" workbookViewId="0">
      <selection activeCell="C4" sqref="C4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5" width="20.28515625" style="6" customWidth="1"/>
    <col min="6" max="6" width="1.5703125" style="6" customWidth="1"/>
    <col min="7" max="13" width="18" style="6" customWidth="1"/>
    <col min="14" max="14" width="14.5703125" style="3" customWidth="1"/>
    <col min="15" max="16384" width="9.140625" style="6"/>
  </cols>
  <sheetData>
    <row r="1" spans="1:38" ht="30.75" customHeight="1">
      <c r="A1" s="226" t="s">
        <v>180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198"/>
    </row>
    <row r="2" spans="1:38" ht="78" customHeight="1">
      <c r="A2" s="81"/>
      <c r="E2" s="197" t="s">
        <v>143</v>
      </c>
      <c r="F2" s="125"/>
      <c r="G2" s="228" t="s">
        <v>163</v>
      </c>
      <c r="H2" s="228"/>
      <c r="I2" s="199"/>
      <c r="K2" s="227" t="s">
        <v>54</v>
      </c>
      <c r="L2" s="227"/>
    </row>
    <row r="3" spans="1:38" s="8" customFormat="1" ht="99.75" customHeight="1">
      <c r="A3" s="117" t="s">
        <v>121</v>
      </c>
      <c r="B3" s="106" t="s">
        <v>35</v>
      </c>
      <c r="C3" s="106" t="s">
        <v>115</v>
      </c>
      <c r="D3" s="106" t="s">
        <v>79</v>
      </c>
      <c r="E3" s="106" t="s">
        <v>124</v>
      </c>
      <c r="F3" s="106"/>
      <c r="G3" s="106" t="s">
        <v>136</v>
      </c>
      <c r="H3" s="106" t="s">
        <v>152</v>
      </c>
      <c r="I3" s="106" t="s">
        <v>164</v>
      </c>
      <c r="J3" s="106" t="s">
        <v>72</v>
      </c>
      <c r="K3" s="106" t="s">
        <v>62</v>
      </c>
      <c r="L3" s="106" t="s">
        <v>123</v>
      </c>
      <c r="M3" s="106" t="s">
        <v>36</v>
      </c>
      <c r="N3" s="188" t="s">
        <v>137</v>
      </c>
      <c r="P3" s="80"/>
    </row>
    <row r="4" spans="1:38" ht="23.25" customHeight="1">
      <c r="A4" s="126" t="s">
        <v>181</v>
      </c>
      <c r="B4" s="189">
        <f>+'[7]Özkaynak Değişim Tablosu'!$B$18</f>
        <v>350910</v>
      </c>
      <c r="C4" s="189">
        <f>+'[7]Özkaynak Değişim Tablosu'!$C$18</f>
        <v>27920</v>
      </c>
      <c r="D4" s="189">
        <f>+'[7]Özkaynak Değişim Tablosu'!$D$18</f>
        <v>8</v>
      </c>
      <c r="E4" s="190">
        <f>+'[7]Özkaynak Değişim Tablosu'!$F$18</f>
        <v>-125723</v>
      </c>
      <c r="F4" s="189"/>
      <c r="G4" s="189">
        <f>+'[7]Özkaynak Değişim Tablosu'!$E$18</f>
        <v>46489</v>
      </c>
      <c r="H4" s="190">
        <f>+'[7]Özkaynak Değişim Tablosu'!$H$18</f>
        <v>-3191233</v>
      </c>
      <c r="I4" s="190">
        <v>0</v>
      </c>
      <c r="J4" s="189">
        <f>+'[7]Özkaynak Değişim Tablosu'!$I$18</f>
        <v>766316</v>
      </c>
      <c r="K4" s="189">
        <f>+'[7]Özkaynak Değişim Tablosu'!$J$18</f>
        <v>3472846</v>
      </c>
      <c r="L4" s="189">
        <f>+'[7]Özkaynak Değişim Tablosu'!$K$18</f>
        <v>8801005</v>
      </c>
      <c r="M4" s="189">
        <f>+'[7]Özkaynak Değişim Tablosu'!$L$18</f>
        <v>10148538</v>
      </c>
      <c r="N4" s="191">
        <f>+M4-'[10]Changes In Equity'!$M4</f>
        <v>0</v>
      </c>
      <c r="O4" s="191"/>
      <c r="P4" s="45"/>
      <c r="Q4" s="46"/>
      <c r="R4" s="46"/>
      <c r="S4" s="45"/>
      <c r="T4" s="46"/>
      <c r="U4" s="46"/>
      <c r="V4" s="46"/>
      <c r="W4" s="46"/>
      <c r="X4" s="46"/>
      <c r="Y4" s="46"/>
      <c r="Z4" s="46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</row>
    <row r="5" spans="1:38" ht="12.75" hidden="1">
      <c r="A5" s="100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191">
        <f>+M5-'[10]Changes In Equity'!$M9</f>
        <v>0</v>
      </c>
      <c r="O5" s="191"/>
      <c r="P5" s="47"/>
      <c r="Q5"/>
      <c r="R5"/>
      <c r="S5"/>
      <c r="T5"/>
      <c r="U5"/>
      <c r="V5"/>
      <c r="W5"/>
      <c r="X5"/>
      <c r="Y5"/>
      <c r="Z5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</row>
    <row r="6" spans="1:38" ht="12.75" hidden="1">
      <c r="A6" s="192" t="s">
        <v>169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1">
        <f>+M6-'[10]Changes In Equity'!$M6</f>
        <v>0</v>
      </c>
      <c r="O6" s="191"/>
      <c r="P6" s="45"/>
      <c r="Q6"/>
      <c r="R6"/>
      <c r="S6"/>
      <c r="T6"/>
      <c r="U6"/>
      <c r="V6"/>
      <c r="W6"/>
      <c r="X6"/>
      <c r="Y6"/>
      <c r="Z6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</row>
    <row r="7" spans="1:38" ht="12.75" hidden="1">
      <c r="A7" s="100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191"/>
      <c r="O7" s="191"/>
      <c r="P7" s="47"/>
      <c r="Q7"/>
      <c r="R7"/>
      <c r="S7"/>
      <c r="T7"/>
      <c r="U7"/>
      <c r="V7"/>
      <c r="W7"/>
      <c r="X7"/>
      <c r="Y7"/>
      <c r="Z7"/>
      <c r="AA7" s="191"/>
      <c r="AB7" s="191"/>
      <c r="AC7" s="191"/>
      <c r="AD7" s="191"/>
      <c r="AE7" s="191"/>
      <c r="AF7" s="191"/>
      <c r="AG7" s="191"/>
      <c r="AH7" s="191"/>
      <c r="AI7" s="191"/>
      <c r="AJ7" s="191"/>
      <c r="AK7" s="191"/>
    </row>
    <row r="8" spans="1:38" s="122" customFormat="1" ht="12.75" hidden="1" customHeight="1">
      <c r="A8" s="122" t="s">
        <v>153</v>
      </c>
      <c r="N8" s="191"/>
    </row>
    <row r="9" spans="1:38" ht="12.75" hidden="1" customHeight="1">
      <c r="A9" s="130" t="s">
        <v>181</v>
      </c>
      <c r="B9" s="131">
        <f>+B4+B6</f>
        <v>350910</v>
      </c>
      <c r="C9" s="131">
        <f t="shared" ref="C9:M9" si="0">+C4+C6</f>
        <v>27920</v>
      </c>
      <c r="D9" s="131">
        <f t="shared" si="0"/>
        <v>8</v>
      </c>
      <c r="E9" s="132">
        <f t="shared" si="0"/>
        <v>-125723</v>
      </c>
      <c r="F9" s="131"/>
      <c r="G9" s="131">
        <f>+G4+G6</f>
        <v>46489</v>
      </c>
      <c r="H9" s="132">
        <f t="shared" si="0"/>
        <v>-3191233</v>
      </c>
      <c r="I9" s="132">
        <f t="shared" si="0"/>
        <v>0</v>
      </c>
      <c r="J9" s="131">
        <f t="shared" si="0"/>
        <v>766316</v>
      </c>
      <c r="K9" s="131">
        <f t="shared" si="0"/>
        <v>3472846</v>
      </c>
      <c r="L9" s="131">
        <f t="shared" si="0"/>
        <v>8801005</v>
      </c>
      <c r="M9" s="131">
        <f t="shared" si="0"/>
        <v>10148538</v>
      </c>
      <c r="N9" s="191">
        <f>+M9-'[10]Changes In Equity'!$M8</f>
        <v>0</v>
      </c>
      <c r="O9" s="191"/>
      <c r="P9" s="79"/>
      <c r="Q9"/>
      <c r="R9"/>
      <c r="S9"/>
      <c r="T9"/>
      <c r="U9"/>
      <c r="V9"/>
      <c r="W9"/>
      <c r="X9"/>
      <c r="Y9"/>
      <c r="Z9"/>
      <c r="AA9" s="191"/>
      <c r="AB9" s="191"/>
      <c r="AC9" s="191"/>
      <c r="AD9" s="191"/>
      <c r="AE9" s="191"/>
      <c r="AF9" s="191"/>
      <c r="AG9" s="191"/>
      <c r="AH9" s="191"/>
      <c r="AI9" s="191"/>
      <c r="AJ9" s="191"/>
      <c r="AK9" s="191"/>
    </row>
    <row r="10" spans="1:38" ht="12.75" customHeight="1">
      <c r="A10" s="122"/>
      <c r="B10" s="194"/>
      <c r="C10" s="194"/>
      <c r="D10" s="194"/>
      <c r="E10" s="195"/>
      <c r="F10" s="195"/>
      <c r="G10" s="194"/>
      <c r="H10" s="195"/>
      <c r="I10" s="195"/>
      <c r="J10" s="194"/>
      <c r="K10" s="194"/>
      <c r="L10" s="194"/>
      <c r="M10" s="194"/>
      <c r="N10" s="191"/>
      <c r="O10" s="191"/>
      <c r="P10" s="79"/>
      <c r="Q10"/>
      <c r="R10"/>
      <c r="S10"/>
      <c r="T10"/>
      <c r="U10"/>
      <c r="V10"/>
      <c r="W10"/>
      <c r="X10"/>
      <c r="Y10"/>
      <c r="Z10"/>
      <c r="AA10" s="191"/>
      <c r="AB10" s="191"/>
      <c r="AC10" s="191"/>
      <c r="AD10" s="191"/>
      <c r="AE10" s="191"/>
      <c r="AF10" s="191"/>
      <c r="AG10" s="191"/>
      <c r="AH10" s="191"/>
      <c r="AI10" s="191"/>
      <c r="AJ10" s="191"/>
      <c r="AK10" s="191"/>
    </row>
    <row r="11" spans="1:38">
      <c r="A11" s="100" t="s">
        <v>80</v>
      </c>
      <c r="B11" s="59">
        <f>+'[7]Özkaynak Değişim Tablosu'!B25</f>
        <v>0</v>
      </c>
      <c r="C11" s="59">
        <f>+'[7]Özkaynak Değişim Tablosu'!C25</f>
        <v>0</v>
      </c>
      <c r="D11" s="59">
        <f>+'[7]Özkaynak Değişim Tablosu'!D25</f>
        <v>0</v>
      </c>
      <c r="E11" s="59">
        <f>+'[7]Özkaynak Değişim Tablosu'!F25</f>
        <v>0</v>
      </c>
      <c r="F11" s="59"/>
      <c r="G11" s="59">
        <f>+'[7]Özkaynak Değişim Tablosu'!E25</f>
        <v>0</v>
      </c>
      <c r="H11" s="59">
        <f>+'[7]Özkaynak Değişim Tablosu'!H25</f>
        <v>0</v>
      </c>
      <c r="I11" s="59">
        <v>0</v>
      </c>
      <c r="J11" s="59">
        <f>+'[7]Özkaynak Değişim Tablosu'!I25</f>
        <v>0</v>
      </c>
      <c r="K11" s="59">
        <f>+'[7]Özkaynak Değişim Tablosu'!J25</f>
        <v>0</v>
      </c>
      <c r="L11" s="59">
        <f>+'[7]Özkaynak Değişim Tablosu'!K25</f>
        <v>2801779</v>
      </c>
      <c r="M11" s="59">
        <f>+SUM(B11:L11)</f>
        <v>2801779</v>
      </c>
      <c r="N11" s="191">
        <f>+M11-'[10]Changes In Equity'!$M10</f>
        <v>0</v>
      </c>
      <c r="O11" s="191"/>
      <c r="P11" s="47"/>
      <c r="Q11" s="47"/>
      <c r="R11" s="47"/>
      <c r="S11" s="47"/>
      <c r="T11" s="47"/>
      <c r="U11" s="47"/>
      <c r="V11" s="47"/>
      <c r="W11" s="47"/>
      <c r="X11" s="47"/>
      <c r="Y11" s="48"/>
      <c r="Z11" s="48"/>
      <c r="AA11" s="191"/>
      <c r="AB11" s="191"/>
      <c r="AC11" s="191"/>
      <c r="AD11" s="191"/>
      <c r="AE11" s="191"/>
      <c r="AF11" s="191"/>
      <c r="AG11" s="191"/>
      <c r="AH11" s="191"/>
      <c r="AI11" s="191"/>
      <c r="AJ11" s="191"/>
      <c r="AK11" s="191"/>
    </row>
    <row r="12" spans="1:38">
      <c r="A12" s="112" t="s">
        <v>37</v>
      </c>
      <c r="B12" s="127">
        <f>+'[7]Özkaynak Değişim Tablosu'!B26</f>
        <v>0</v>
      </c>
      <c r="C12" s="127">
        <f>+'[7]Özkaynak Değişim Tablosu'!C26</f>
        <v>0</v>
      </c>
      <c r="D12" s="127">
        <f>+'[7]Özkaynak Değişim Tablosu'!D26</f>
        <v>0</v>
      </c>
      <c r="E12" s="127">
        <f>+'[7]Özkaynak Değişim Tablosu'!F26</f>
        <v>12849</v>
      </c>
      <c r="F12" s="127"/>
      <c r="G12" s="127">
        <f>+'[7]Özkaynak Değişim Tablosu'!E26</f>
        <v>9630</v>
      </c>
      <c r="H12" s="127">
        <f>+'[7]Özkaynak Değişim Tablosu'!H26</f>
        <v>-115914</v>
      </c>
      <c r="I12" s="127">
        <v>0</v>
      </c>
      <c r="J12" s="127">
        <f>+'[7]Özkaynak Değişim Tablosu'!I26</f>
        <v>0</v>
      </c>
      <c r="K12" s="127">
        <f>+'[7]Özkaynak Değişim Tablosu'!J26</f>
        <v>0</v>
      </c>
      <c r="L12" s="127">
        <f>+'[7]Özkaynak Değişim Tablosu'!K26</f>
        <v>0</v>
      </c>
      <c r="M12" s="127">
        <f>+SUM(B12:L12)</f>
        <v>-93435</v>
      </c>
      <c r="N12" s="191">
        <f>+M12-'[10]Changes In Equity'!$M11</f>
        <v>0</v>
      </c>
      <c r="O12" s="191"/>
      <c r="P12" s="47"/>
      <c r="Q12" s="47"/>
      <c r="R12" s="47"/>
      <c r="S12" s="47"/>
      <c r="T12" s="48"/>
      <c r="U12" s="48"/>
      <c r="V12" s="48"/>
      <c r="W12" s="47"/>
      <c r="X12" s="47"/>
      <c r="Y12" s="47"/>
      <c r="Z12" s="48"/>
      <c r="AA12" s="191"/>
      <c r="AB12" s="191"/>
      <c r="AC12" s="191"/>
      <c r="AD12" s="191"/>
      <c r="AE12" s="191"/>
      <c r="AF12" s="191"/>
      <c r="AG12" s="191"/>
      <c r="AH12" s="191"/>
      <c r="AI12" s="191"/>
      <c r="AJ12" s="191"/>
      <c r="AK12" s="191"/>
    </row>
    <row r="13" spans="1:38">
      <c r="A13" s="100" t="s">
        <v>21</v>
      </c>
      <c r="B13" s="59">
        <f>+'[7]Özkaynak Değişim Tablosu'!B27</f>
        <v>0</v>
      </c>
      <c r="C13" s="59">
        <f>+'[7]Özkaynak Değişim Tablosu'!C27</f>
        <v>0</v>
      </c>
      <c r="D13" s="59">
        <f>+'[7]Özkaynak Değişim Tablosu'!D27</f>
        <v>0</v>
      </c>
      <c r="E13" s="59">
        <f>+'[7]Özkaynak Değişim Tablosu'!F27</f>
        <v>12849</v>
      </c>
      <c r="F13" s="59"/>
      <c r="G13" s="59">
        <f>+'[7]Özkaynak Değişim Tablosu'!E27</f>
        <v>9630</v>
      </c>
      <c r="H13" s="59">
        <f>+'[7]Özkaynak Değişim Tablosu'!H27</f>
        <v>-115914</v>
      </c>
      <c r="I13" s="59">
        <v>0</v>
      </c>
      <c r="J13" s="59">
        <f>+'[7]Özkaynak Değişim Tablosu'!I27</f>
        <v>0</v>
      </c>
      <c r="K13" s="59">
        <f>+'[7]Özkaynak Değişim Tablosu'!J27</f>
        <v>0</v>
      </c>
      <c r="L13" s="59">
        <f>+'[7]Özkaynak Değişim Tablosu'!K27</f>
        <v>2801779</v>
      </c>
      <c r="M13" s="59">
        <f>+SUM(B13:L13)</f>
        <v>2708344</v>
      </c>
      <c r="N13" s="191">
        <f>+M13-'[10]Changes In Equity'!$M12</f>
        <v>0</v>
      </c>
      <c r="O13" s="191"/>
      <c r="P13" s="79"/>
      <c r="Q13" s="47"/>
      <c r="R13" s="47"/>
      <c r="S13" s="47"/>
      <c r="T13" s="48"/>
      <c r="U13" s="48"/>
      <c r="V13" s="48"/>
      <c r="W13" s="47"/>
      <c r="X13" s="47"/>
      <c r="Y13" s="48"/>
      <c r="Z13" s="48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1"/>
    </row>
    <row r="14" spans="1:38">
      <c r="A14" s="100" t="s">
        <v>23</v>
      </c>
      <c r="B14" s="59">
        <f>+'[7]Özkaynak Değişim Tablosu'!B28</f>
        <v>0</v>
      </c>
      <c r="C14" s="59">
        <f>+'[7]Özkaynak Değişim Tablosu'!C28</f>
        <v>0</v>
      </c>
      <c r="D14" s="59">
        <f>+'[7]Özkaynak Değişim Tablosu'!D28</f>
        <v>0</v>
      </c>
      <c r="E14" s="59">
        <f>+'[7]Özkaynak Değişim Tablosu'!F28</f>
        <v>0</v>
      </c>
      <c r="F14" s="59"/>
      <c r="G14" s="59">
        <f>+'[7]Özkaynak Değişim Tablosu'!E28</f>
        <v>0</v>
      </c>
      <c r="H14" s="59">
        <f>+'[7]Özkaynak Değişim Tablosu'!H28</f>
        <v>0</v>
      </c>
      <c r="I14" s="59">
        <v>0</v>
      </c>
      <c r="J14" s="59">
        <f>+'[7]Özkaynak Değişim Tablosu'!I28</f>
        <v>454428</v>
      </c>
      <c r="K14" s="59">
        <f>+'[7]Özkaynak Değişim Tablosu'!J28</f>
        <v>8346577</v>
      </c>
      <c r="L14" s="59">
        <f>+'[7]Özkaynak Değişim Tablosu'!K28</f>
        <v>-8801005</v>
      </c>
      <c r="M14" s="59">
        <v>0</v>
      </c>
      <c r="N14" s="191">
        <f>+M14-'[10]Changes In Equity'!$M13</f>
        <v>0</v>
      </c>
      <c r="O14" s="191"/>
      <c r="P14" s="47"/>
      <c r="Q14" s="47"/>
      <c r="R14" s="47"/>
      <c r="S14" s="47"/>
      <c r="T14" s="47"/>
      <c r="U14" s="47"/>
      <c r="V14" s="47"/>
      <c r="W14" s="48"/>
      <c r="X14" s="48"/>
      <c r="Y14" s="48"/>
      <c r="Z14" s="47"/>
      <c r="AA14" s="191"/>
      <c r="AB14" s="191"/>
      <c r="AC14" s="191"/>
      <c r="AD14" s="191"/>
      <c r="AE14" s="191"/>
      <c r="AF14" s="191"/>
      <c r="AG14" s="191"/>
      <c r="AH14" s="191"/>
      <c r="AI14" s="191"/>
      <c r="AJ14" s="191"/>
      <c r="AK14" s="191"/>
    </row>
    <row r="15" spans="1:38">
      <c r="A15" s="100" t="s">
        <v>168</v>
      </c>
      <c r="B15" s="59">
        <f>+'[7]Özkaynak Değişim Tablosu'!B29</f>
        <v>0</v>
      </c>
      <c r="C15" s="59">
        <f>+'[7]Özkaynak Değişim Tablosu'!C29</f>
        <v>0</v>
      </c>
      <c r="D15" s="59">
        <f>+'[7]Özkaynak Değişim Tablosu'!D29</f>
        <v>0</v>
      </c>
      <c r="E15" s="59">
        <f>+'[7]Özkaynak Değişim Tablosu'!F29</f>
        <v>0</v>
      </c>
      <c r="F15" s="59"/>
      <c r="G15" s="59">
        <f>+'[7]Özkaynak Değişim Tablosu'!E29</f>
        <v>0</v>
      </c>
      <c r="H15" s="59">
        <f>+'[7]Özkaynak Değişim Tablosu'!H29</f>
        <v>0</v>
      </c>
      <c r="I15" s="59">
        <v>0</v>
      </c>
      <c r="J15" s="59">
        <f>+'[7]Özkaynak Değişim Tablosu'!I29</f>
        <v>0</v>
      </c>
      <c r="K15" s="59">
        <f>+'[7]Özkaynak Değişim Tablosu'!J29</f>
        <v>-4561830</v>
      </c>
      <c r="L15" s="59">
        <f>+'[7]Özkaynak Değişim Tablosu'!K29</f>
        <v>0</v>
      </c>
      <c r="M15" s="59">
        <f>+SUM(B15:L15)</f>
        <v>-4561830</v>
      </c>
      <c r="N15" s="191">
        <f>+M15-'[10]Changes In Equity'!$M$14</f>
        <v>0</v>
      </c>
      <c r="O15" s="191"/>
      <c r="P15" s="47"/>
      <c r="Q15" s="47"/>
      <c r="R15" s="47"/>
      <c r="S15" s="47"/>
      <c r="T15" s="47"/>
      <c r="U15" s="47"/>
      <c r="V15" s="47"/>
      <c r="W15" s="47"/>
      <c r="X15" s="48"/>
      <c r="Y15" s="47"/>
      <c r="Z15" s="48"/>
      <c r="AA15" s="191"/>
      <c r="AB15" s="191"/>
      <c r="AC15" s="191"/>
      <c r="AD15" s="191"/>
      <c r="AE15" s="191"/>
      <c r="AF15" s="191"/>
      <c r="AG15" s="191"/>
      <c r="AH15" s="191"/>
      <c r="AI15" s="191"/>
      <c r="AJ15" s="191"/>
      <c r="AK15" s="191"/>
    </row>
    <row r="16" spans="1:38" ht="23.25" customHeight="1">
      <c r="A16" s="126" t="s">
        <v>182</v>
      </c>
      <c r="B16" s="189">
        <f>+B4+B13+B14+B15</f>
        <v>350910</v>
      </c>
      <c r="C16" s="189">
        <f>+C4+C13+C14+C15</f>
        <v>27920</v>
      </c>
      <c r="D16" s="189">
        <f>+D4+D13+D14+D15</f>
        <v>8</v>
      </c>
      <c r="E16" s="190">
        <f>+E4+E13+E14+E15</f>
        <v>-112874</v>
      </c>
      <c r="F16" s="190"/>
      <c r="G16" s="189">
        <f t="shared" ref="G16:M16" si="1">+G4+G13+G14+G15</f>
        <v>56119</v>
      </c>
      <c r="H16" s="190">
        <f t="shared" si="1"/>
        <v>-3307147</v>
      </c>
      <c r="I16" s="190">
        <f t="shared" si="1"/>
        <v>0</v>
      </c>
      <c r="J16" s="190">
        <f t="shared" si="1"/>
        <v>1220744</v>
      </c>
      <c r="K16" s="190">
        <f t="shared" si="1"/>
        <v>7257593</v>
      </c>
      <c r="L16" s="190">
        <f t="shared" si="1"/>
        <v>2801779</v>
      </c>
      <c r="M16" s="190">
        <f t="shared" si="1"/>
        <v>8295052</v>
      </c>
      <c r="N16" s="191">
        <f>+M16-'[10]Changes In Equity'!$M$15</f>
        <v>0</v>
      </c>
      <c r="O16" s="191"/>
      <c r="P16" s="79"/>
      <c r="Q16"/>
      <c r="R16"/>
      <c r="S16"/>
      <c r="T16"/>
      <c r="U16"/>
      <c r="V16"/>
      <c r="W16"/>
      <c r="X16"/>
      <c r="Y16"/>
      <c r="Z16"/>
      <c r="AA16" s="191"/>
      <c r="AB16" s="191"/>
      <c r="AC16" s="191"/>
      <c r="AD16" s="191"/>
      <c r="AE16" s="191"/>
      <c r="AF16" s="191"/>
      <c r="AG16" s="191"/>
      <c r="AH16" s="191"/>
      <c r="AI16" s="191"/>
      <c r="AJ16" s="191"/>
      <c r="AK16" s="191"/>
    </row>
    <row r="17" spans="1:37" ht="24" customHeight="1">
      <c r="A17" s="107"/>
      <c r="B17" s="128"/>
      <c r="C17" s="128"/>
      <c r="D17" s="128"/>
      <c r="E17" s="129"/>
      <c r="F17" s="129"/>
      <c r="G17" s="128"/>
      <c r="H17" s="129"/>
      <c r="I17" s="129"/>
      <c r="J17" s="129"/>
      <c r="K17" s="129"/>
      <c r="L17" s="129"/>
      <c r="M17" s="129"/>
      <c r="N17" s="191"/>
      <c r="O17" s="191"/>
      <c r="P17" s="45"/>
      <c r="Q17" s="46"/>
      <c r="R17" s="46"/>
      <c r="S17" s="45"/>
      <c r="T17" s="46"/>
      <c r="U17" s="46"/>
      <c r="V17" s="46"/>
      <c r="W17" s="46"/>
      <c r="X17" s="46"/>
      <c r="Y17" s="46"/>
      <c r="Z17" s="46"/>
      <c r="AA17" s="191"/>
      <c r="AB17" s="191"/>
      <c r="AC17" s="191"/>
      <c r="AD17" s="191"/>
      <c r="AE17" s="191"/>
      <c r="AF17" s="191"/>
      <c r="AG17" s="191"/>
      <c r="AH17" s="191"/>
      <c r="AI17" s="191"/>
      <c r="AJ17" s="191"/>
      <c r="AK17" s="191"/>
    </row>
    <row r="18" spans="1:37" ht="23.25" customHeight="1">
      <c r="A18" s="130" t="s">
        <v>183</v>
      </c>
      <c r="B18" s="131">
        <f>'[8]Özs. Hareket Tab kons'!$C$19</f>
        <v>350910</v>
      </c>
      <c r="C18" s="131">
        <f>'[8]Özs. Hareket Tab kons'!$D$19</f>
        <v>27920</v>
      </c>
      <c r="D18" s="131">
        <f>'[8]Özs. Hareket Tab kons'!$E$19</f>
        <v>8</v>
      </c>
      <c r="E18" s="132">
        <f>'[8]Özs. Hareket Tab kons'!$I$19</f>
        <v>-1000033</v>
      </c>
      <c r="F18" s="132"/>
      <c r="G18" s="131">
        <f>'[8]Özs. Hareket Tab kons'!$F$19</f>
        <v>137717</v>
      </c>
      <c r="H18" s="132">
        <f>'[8]Özs. Hareket Tab kons'!$G$19</f>
        <v>-4881384</v>
      </c>
      <c r="I18" s="132">
        <f>'[8]Özs. Hareket Tab kons'!$H$19</f>
        <v>1674943</v>
      </c>
      <c r="J18" s="132">
        <f>'[8]Özs. Hareket Tab kons'!$J$19</f>
        <v>1420763</v>
      </c>
      <c r="K18" s="132">
        <f>'[8]Özs. Hareket Tab kons'!$K$19</f>
        <v>5057387</v>
      </c>
      <c r="L18" s="132">
        <f>'[8]Özs. Hareket Tab kons'!$L$19</f>
        <v>18613943</v>
      </c>
      <c r="M18" s="132">
        <f>'[8]Özs. Hareket Tab kons'!$M$19</f>
        <v>21402174</v>
      </c>
      <c r="N18" s="191">
        <f>+M18-'[10]Changes In Equity'!$M$17</f>
        <v>0</v>
      </c>
      <c r="O18" s="191"/>
      <c r="P18" s="79"/>
      <c r="Q18"/>
      <c r="R18"/>
      <c r="S18"/>
      <c r="T18"/>
      <c r="U18"/>
      <c r="V18"/>
      <c r="W18"/>
      <c r="X18"/>
      <c r="Y18"/>
      <c r="Z18"/>
      <c r="AA18" s="191"/>
      <c r="AB18" s="191"/>
      <c r="AC18" s="191"/>
      <c r="AD18" s="191"/>
      <c r="AE18" s="191"/>
      <c r="AF18" s="191"/>
      <c r="AG18" s="191"/>
      <c r="AH18" s="191"/>
      <c r="AI18" s="191"/>
      <c r="AJ18" s="191"/>
      <c r="AK18" s="191"/>
    </row>
    <row r="19" spans="1:37" ht="12.75" customHeight="1">
      <c r="A19" s="122"/>
      <c r="B19" s="194"/>
      <c r="C19" s="194"/>
      <c r="D19" s="194"/>
      <c r="E19" s="195"/>
      <c r="F19" s="195"/>
      <c r="G19" s="194"/>
      <c r="H19" s="195"/>
      <c r="I19" s="195"/>
      <c r="J19" s="195"/>
      <c r="K19" s="195"/>
      <c r="L19" s="195"/>
      <c r="M19" s="195"/>
      <c r="N19" s="191"/>
      <c r="O19" s="191"/>
      <c r="P19" s="79"/>
      <c r="Q19"/>
      <c r="R19"/>
      <c r="S19"/>
      <c r="T19"/>
      <c r="U19"/>
      <c r="V19"/>
      <c r="W19"/>
      <c r="X19"/>
      <c r="Y19"/>
      <c r="Z19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</row>
    <row r="20" spans="1:37" ht="12.75">
      <c r="A20" s="100" t="s">
        <v>80</v>
      </c>
      <c r="B20" s="59">
        <f>'[8]Özs. Hareket Tab kons'!$C$21</f>
        <v>0</v>
      </c>
      <c r="C20" s="59">
        <f>'[8]Özs. Hareket Tab kons'!$D$21</f>
        <v>0</v>
      </c>
      <c r="D20" s="59">
        <f>'[8]Özs. Hareket Tab kons'!$E$21</f>
        <v>0</v>
      </c>
      <c r="E20" s="59">
        <f>'[8]Özs. Hareket Tab kons'!$I$21</f>
        <v>0</v>
      </c>
      <c r="F20" s="59"/>
      <c r="G20" s="59">
        <f>'[8]Özs. Hareket Tab kons'!$F$21</f>
        <v>0</v>
      </c>
      <c r="H20" s="59">
        <f>'[8]Özs. Hareket Tab kons'!$G$21</f>
        <v>0</v>
      </c>
      <c r="I20" s="59">
        <f>'[8]Özs. Hareket Tab kons'!$H$21</f>
        <v>0</v>
      </c>
      <c r="J20" s="59">
        <f>'[8]Özs. Hareket Tab kons'!$J$21</f>
        <v>0</v>
      </c>
      <c r="K20" s="59">
        <f>'[8]Özs. Hareket Tab kons'!$K$21</f>
        <v>0</v>
      </c>
      <c r="L20" s="59">
        <f>'[8]Özs. Hareket Tab kons'!$L$21</f>
        <v>5352767</v>
      </c>
      <c r="M20" s="59">
        <f>'[8]Özs. Hareket Tab kons'!$M$21</f>
        <v>5352767</v>
      </c>
      <c r="N20" s="191">
        <f>+M20-'[10]Changes In Equity'!$M19</f>
        <v>0</v>
      </c>
      <c r="O20" s="191"/>
      <c r="P20" s="45"/>
      <c r="Q20"/>
      <c r="R20"/>
      <c r="S20"/>
      <c r="T20"/>
      <c r="U20"/>
      <c r="V20"/>
      <c r="W20"/>
      <c r="X20"/>
      <c r="Y20"/>
      <c r="Z20"/>
      <c r="AA20" s="191"/>
      <c r="AB20" s="191"/>
      <c r="AC20" s="191"/>
      <c r="AD20" s="191"/>
      <c r="AE20" s="191"/>
      <c r="AF20" s="191"/>
      <c r="AG20" s="191"/>
      <c r="AH20" s="191"/>
      <c r="AI20" s="191"/>
      <c r="AJ20" s="191"/>
      <c r="AK20" s="191"/>
    </row>
    <row r="21" spans="1:37">
      <c r="A21" s="112" t="s">
        <v>37</v>
      </c>
      <c r="B21" s="127">
        <f>'[8]Özs. Hareket Tab kons'!$C$22</f>
        <v>0</v>
      </c>
      <c r="C21" s="127">
        <f>'[8]Özs. Hareket Tab kons'!$D$22</f>
        <v>0</v>
      </c>
      <c r="D21" s="127">
        <f>'[8]Özs. Hareket Tab kons'!$E$22</f>
        <v>0</v>
      </c>
      <c r="E21" s="127">
        <f>'[8]Özs. Hareket Tab kons'!$I$22</f>
        <v>107139</v>
      </c>
      <c r="F21" s="127"/>
      <c r="G21" s="127">
        <f>'[8]Özs. Hareket Tab kons'!$F$22</f>
        <v>-16082</v>
      </c>
      <c r="H21" s="127">
        <f>'[8]Özs. Hareket Tab kons'!$G$22</f>
        <v>-322158</v>
      </c>
      <c r="I21" s="127">
        <f>'[8]Özs. Hareket Tab kons'!$H$22</f>
        <v>539197.2990349941</v>
      </c>
      <c r="J21" s="127">
        <f>'[8]Özs. Hareket Tab kons'!$J$22</f>
        <v>0</v>
      </c>
      <c r="K21" s="127">
        <f>'[8]Özs. Hareket Tab kons'!$K$22</f>
        <v>0</v>
      </c>
      <c r="L21" s="127">
        <f>'[8]Özs. Hareket Tab kons'!$L$22</f>
        <v>0</v>
      </c>
      <c r="M21" s="127">
        <f>'[8]Özs. Hareket Tab kons'!$M$22</f>
        <v>308096.2990349941</v>
      </c>
      <c r="N21" s="191">
        <f>+M21-'[10]Changes In Equity'!$M20</f>
        <v>0</v>
      </c>
      <c r="O21" s="191"/>
      <c r="P21" s="45"/>
      <c r="Q21" s="46"/>
      <c r="R21" s="46"/>
      <c r="S21" s="45"/>
      <c r="T21" s="46"/>
      <c r="U21" s="46"/>
      <c r="V21" s="46"/>
      <c r="W21" s="46"/>
      <c r="X21" s="46"/>
      <c r="Y21" s="46"/>
      <c r="Z21" s="46"/>
      <c r="AA21" s="191"/>
      <c r="AB21" s="191"/>
      <c r="AC21" s="191"/>
      <c r="AD21" s="191"/>
      <c r="AE21" s="191"/>
      <c r="AF21" s="191"/>
      <c r="AG21" s="191"/>
      <c r="AH21" s="191"/>
      <c r="AI21" s="191"/>
      <c r="AJ21" s="191"/>
      <c r="AK21" s="191"/>
    </row>
    <row r="22" spans="1:37" ht="12.75">
      <c r="A22" s="100" t="s">
        <v>21</v>
      </c>
      <c r="B22" s="59">
        <f>+SUM(B20:B21)</f>
        <v>0</v>
      </c>
      <c r="C22" s="59">
        <f t="shared" ref="C22:M22" si="2">+SUM(C20:C21)</f>
        <v>0</v>
      </c>
      <c r="D22" s="59">
        <f t="shared" si="2"/>
        <v>0</v>
      </c>
      <c r="E22" s="59">
        <f t="shared" si="2"/>
        <v>107139</v>
      </c>
      <c r="F22" s="59">
        <f t="shared" si="2"/>
        <v>0</v>
      </c>
      <c r="G22" s="59">
        <f>+SUM(G20:G21)</f>
        <v>-16082</v>
      </c>
      <c r="H22" s="59">
        <f t="shared" si="2"/>
        <v>-322158</v>
      </c>
      <c r="I22" s="59">
        <f t="shared" si="2"/>
        <v>539197.2990349941</v>
      </c>
      <c r="J22" s="59">
        <f t="shared" si="2"/>
        <v>0</v>
      </c>
      <c r="K22" s="59">
        <f t="shared" si="2"/>
        <v>0</v>
      </c>
      <c r="L22" s="59">
        <f t="shared" si="2"/>
        <v>5352767</v>
      </c>
      <c r="M22" s="59">
        <f t="shared" si="2"/>
        <v>5660863.2990349941</v>
      </c>
      <c r="N22" s="191">
        <f>+M22-'[10]Changes In Equity'!$M21</f>
        <v>0</v>
      </c>
      <c r="O22" s="191"/>
      <c r="P22" s="79"/>
      <c r="Q22"/>
      <c r="R22"/>
      <c r="S22"/>
      <c r="T22"/>
      <c r="U22"/>
      <c r="V22"/>
      <c r="W22"/>
      <c r="X22"/>
      <c r="Y22"/>
      <c r="Z22"/>
      <c r="AA22" s="191"/>
      <c r="AB22" s="191"/>
      <c r="AC22" s="191"/>
      <c r="AD22" s="191"/>
      <c r="AE22" s="191"/>
      <c r="AF22" s="191"/>
      <c r="AG22" s="191"/>
      <c r="AH22" s="191"/>
      <c r="AI22" s="191"/>
      <c r="AJ22" s="191"/>
      <c r="AK22" s="191"/>
    </row>
    <row r="23" spans="1:37">
      <c r="A23" s="100" t="s">
        <v>23</v>
      </c>
      <c r="B23" s="59">
        <f>'[8]Özs. Hareket Tab kons'!$C$26</f>
        <v>0</v>
      </c>
      <c r="C23" s="59">
        <f>'[8]Özs. Hareket Tab kons'!$D$26</f>
        <v>0</v>
      </c>
      <c r="D23" s="59">
        <f>'[8]Özs. Hareket Tab kons'!$E$26</f>
        <v>0</v>
      </c>
      <c r="E23" s="59">
        <f>'[8]Özs. Hareket Tab kons'!$I$26</f>
        <v>0</v>
      </c>
      <c r="F23" s="59"/>
      <c r="G23" s="59">
        <f>'[8]Özs. Hareket Tab kons'!$F$26</f>
        <v>0</v>
      </c>
      <c r="H23" s="59">
        <f>'[8]Özs. Hareket Tab kons'!$G$26</f>
        <v>0</v>
      </c>
      <c r="I23" s="59">
        <f>'[8]Özs. Hareket Tab kons'!$H$26</f>
        <v>0</v>
      </c>
      <c r="J23" s="59">
        <f>'[8]Özs. Hareket Tab kons'!$J$26</f>
        <v>498292</v>
      </c>
      <c r="K23" s="59">
        <f>'[8]Özs. Hareket Tab kons'!$K$26</f>
        <v>18115651</v>
      </c>
      <c r="L23" s="59">
        <f>'[8]Özs. Hareket Tab kons'!$L$26</f>
        <v>-18613943</v>
      </c>
      <c r="M23" s="59">
        <f>'[8]Özs. Hareket Tab kons'!$M$26</f>
        <v>0</v>
      </c>
      <c r="N23" s="191">
        <f>+M23-'[10]Changes In Equity'!$M22</f>
        <v>0</v>
      </c>
      <c r="O23" s="191"/>
      <c r="P23" s="47"/>
      <c r="Q23" s="47"/>
      <c r="R23" s="47"/>
      <c r="S23" s="47"/>
      <c r="T23" s="47"/>
      <c r="U23" s="47"/>
      <c r="V23" s="47"/>
      <c r="W23" s="47"/>
      <c r="X23" s="47"/>
      <c r="Y23" s="48"/>
      <c r="Z23" s="48"/>
      <c r="AA23" s="191"/>
      <c r="AB23" s="191"/>
      <c r="AC23" s="191"/>
      <c r="AD23" s="191"/>
      <c r="AE23" s="191"/>
      <c r="AF23" s="191"/>
      <c r="AG23" s="191"/>
      <c r="AH23" s="191"/>
      <c r="AI23" s="191"/>
      <c r="AJ23" s="191"/>
      <c r="AK23" s="191"/>
    </row>
    <row r="24" spans="1:37">
      <c r="A24" s="100" t="s">
        <v>168</v>
      </c>
      <c r="B24" s="59">
        <f>'[8]Özs. Hareket Tab kons'!$C$27</f>
        <v>0</v>
      </c>
      <c r="C24" s="59">
        <f>'[8]Özs. Hareket Tab kons'!$D$27</f>
        <v>0</v>
      </c>
      <c r="D24" s="59">
        <f>'[8]Özs. Hareket Tab kons'!$E$27</f>
        <v>0</v>
      </c>
      <c r="E24" s="59">
        <f>'[8]Özs. Hareket Tab kons'!$I$27</f>
        <v>0</v>
      </c>
      <c r="F24" s="59"/>
      <c r="G24" s="59">
        <f>'[8]Özs. Hareket Tab kons'!$F$27</f>
        <v>0</v>
      </c>
      <c r="H24" s="59">
        <f>'[8]Özs. Hareket Tab kons'!$G$27</f>
        <v>0</v>
      </c>
      <c r="I24" s="59">
        <f>'[8]Özs. Hareket Tab kons'!$H$27</f>
        <v>0</v>
      </c>
      <c r="J24" s="59">
        <f>'[8]Özs. Hareket Tab kons'!$J$27</f>
        <v>0</v>
      </c>
      <c r="K24" s="59">
        <f>'[8]Özs. Hareket Tab kons'!$K$27</f>
        <v>-5000468</v>
      </c>
      <c r="L24" s="59">
        <f>'[8]Özs. Hareket Tab kons'!$L$27</f>
        <v>0</v>
      </c>
      <c r="M24" s="59">
        <f>'[8]Özs. Hareket Tab kons'!$M$27</f>
        <v>-5000468</v>
      </c>
      <c r="N24" s="191">
        <f>+M24-'[10]Changes In Equity'!$M23</f>
        <v>0</v>
      </c>
      <c r="O24" s="191"/>
      <c r="P24" s="47"/>
      <c r="Q24" s="47"/>
      <c r="R24" s="47"/>
      <c r="S24" s="47"/>
      <c r="T24" s="48"/>
      <c r="U24" s="48"/>
      <c r="V24" s="48"/>
      <c r="W24" s="47"/>
      <c r="X24" s="47"/>
      <c r="Y24" s="47"/>
      <c r="Z24" s="48"/>
      <c r="AA24" s="191"/>
      <c r="AB24" s="191"/>
      <c r="AC24" s="191"/>
      <c r="AD24" s="191"/>
      <c r="AE24" s="191"/>
      <c r="AF24" s="191"/>
      <c r="AG24" s="191"/>
      <c r="AH24" s="191"/>
      <c r="AI24" s="191"/>
      <c r="AJ24" s="191"/>
      <c r="AK24" s="191"/>
    </row>
    <row r="25" spans="1:37" s="16" customFormat="1" ht="23.25" customHeight="1">
      <c r="A25" s="109" t="s">
        <v>184</v>
      </c>
      <c r="B25" s="133">
        <f>+B18+B22+B23+B24</f>
        <v>350910</v>
      </c>
      <c r="C25" s="133">
        <f t="shared" ref="C25:E25" si="3">+C18+C22+C23+C24</f>
        <v>27920</v>
      </c>
      <c r="D25" s="133">
        <f t="shared" si="3"/>
        <v>8</v>
      </c>
      <c r="E25" s="70">
        <f t="shared" si="3"/>
        <v>-892894</v>
      </c>
      <c r="F25" s="70"/>
      <c r="G25" s="133">
        <f t="shared" ref="G25:M25" si="4">+G18+G22+G23+G24</f>
        <v>121635</v>
      </c>
      <c r="H25" s="70">
        <f t="shared" si="4"/>
        <v>-5203542</v>
      </c>
      <c r="I25" s="70">
        <f t="shared" si="4"/>
        <v>2214140.2990349941</v>
      </c>
      <c r="J25" s="70">
        <f t="shared" si="4"/>
        <v>1919055</v>
      </c>
      <c r="K25" s="70">
        <f t="shared" si="4"/>
        <v>18172570</v>
      </c>
      <c r="L25" s="70">
        <f t="shared" si="4"/>
        <v>5352767</v>
      </c>
      <c r="M25" s="70">
        <f t="shared" si="4"/>
        <v>22062569.299034994</v>
      </c>
      <c r="N25" s="191">
        <f>+M25-'[10]Changes In Equity'!$M24</f>
        <v>0</v>
      </c>
      <c r="O25" s="191"/>
      <c r="P25" s="79"/>
      <c r="Q25" s="47"/>
      <c r="R25" s="47"/>
      <c r="S25" s="47"/>
      <c r="T25" s="48"/>
      <c r="U25" s="48"/>
      <c r="V25" s="48"/>
      <c r="W25" s="47"/>
      <c r="X25" s="47"/>
      <c r="Y25" s="48"/>
      <c r="Z25" s="48"/>
      <c r="AA25" s="191"/>
      <c r="AB25" s="191"/>
      <c r="AC25" s="191"/>
      <c r="AD25" s="191"/>
      <c r="AE25" s="191"/>
      <c r="AF25" s="191"/>
      <c r="AG25" s="191"/>
      <c r="AH25" s="191"/>
      <c r="AI25" s="191"/>
      <c r="AJ25" s="191"/>
      <c r="AK25" s="191"/>
    </row>
    <row r="26" spans="1:37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P26" s="47"/>
      <c r="Q26" s="47"/>
      <c r="R26" s="47"/>
      <c r="S26" s="47"/>
      <c r="T26" s="47"/>
      <c r="U26" s="47"/>
      <c r="V26" s="47"/>
      <c r="W26" s="48"/>
      <c r="X26" s="48"/>
      <c r="Y26" s="48"/>
      <c r="Z26" s="47"/>
      <c r="AA26" s="191"/>
      <c r="AB26" s="191"/>
      <c r="AC26" s="191"/>
      <c r="AD26" s="191"/>
      <c r="AE26" s="191"/>
      <c r="AF26" s="191"/>
      <c r="AG26" s="191"/>
      <c r="AH26" s="191"/>
      <c r="AI26" s="191"/>
      <c r="AJ26" s="191"/>
      <c r="AK26" s="191"/>
    </row>
    <row r="27" spans="1:37">
      <c r="P27" s="47"/>
      <c r="Q27" s="47"/>
      <c r="R27" s="47"/>
      <c r="S27" s="47"/>
      <c r="T27" s="47"/>
      <c r="U27" s="47"/>
      <c r="V27" s="47"/>
      <c r="W27" s="47"/>
      <c r="X27" s="48"/>
      <c r="Y27" s="47"/>
      <c r="Z27" s="48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</row>
    <row r="28" spans="1:37" ht="12.75">
      <c r="B28" s="196">
        <f>+B25-'[10]Changes In Equity'!B$24</f>
        <v>0</v>
      </c>
      <c r="C28" s="196">
        <f>+C25-'[10]Changes In Equity'!C$24</f>
        <v>0</v>
      </c>
      <c r="D28" s="196">
        <f>+D25-'[10]Changes In Equity'!D$24</f>
        <v>0</v>
      </c>
      <c r="E28" s="196">
        <f>+E25-'[10]Changes In Equity'!E$24</f>
        <v>0</v>
      </c>
      <c r="F28" s="196">
        <f>+F25-'[10]Changes In Equity'!F$24</f>
        <v>0</v>
      </c>
      <c r="G28" s="196">
        <f>+G25-'[10]Changes In Equity'!G$24</f>
        <v>0</v>
      </c>
      <c r="H28" s="196">
        <f>+H25-'[10]Changes In Equity'!H$24</f>
        <v>0</v>
      </c>
      <c r="I28" s="196"/>
      <c r="J28" s="196">
        <f>+J25-'[10]Changes In Equity'!J$24</f>
        <v>0</v>
      </c>
      <c r="K28" s="196">
        <f>+K25-'[10]Changes In Equity'!K$24</f>
        <v>0</v>
      </c>
      <c r="L28" s="196">
        <f>+L25-'[10]Changes In Equity'!L$24</f>
        <v>0</v>
      </c>
      <c r="M28" s="196">
        <f>+M25-'[10]Changes In Equity'!M$24</f>
        <v>0</v>
      </c>
      <c r="P28" s="47"/>
      <c r="Q28"/>
      <c r="R28"/>
      <c r="S28"/>
      <c r="T28"/>
      <c r="U28"/>
      <c r="V28"/>
      <c r="W28"/>
      <c r="X28"/>
      <c r="Y28"/>
      <c r="Z28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</row>
    <row r="29" spans="1:37">
      <c r="P29" s="45"/>
      <c r="Q29" s="46"/>
      <c r="R29" s="46"/>
      <c r="S29" s="45"/>
      <c r="T29" s="46"/>
      <c r="U29" s="46"/>
      <c r="V29" s="46"/>
      <c r="W29" s="46"/>
      <c r="X29" s="46"/>
      <c r="Y29" s="46"/>
      <c r="Z29" s="46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</row>
    <row r="41" spans="3:4">
      <c r="D41" s="1"/>
    </row>
    <row r="42" spans="3:4">
      <c r="C42" s="9"/>
      <c r="D42" s="4"/>
    </row>
    <row r="43" spans="3:4">
      <c r="C43" s="9"/>
      <c r="D43" s="4"/>
    </row>
    <row r="44" spans="3:4">
      <c r="C44" s="9"/>
      <c r="D44" s="4"/>
    </row>
  </sheetData>
  <mergeCells count="3">
    <mergeCell ref="K2:L2"/>
    <mergeCell ref="G2:H2"/>
    <mergeCell ref="A1:L1"/>
  </mergeCells>
  <pageMargins left="0.7" right="0.7" top="0.75" bottom="0.75" header="0.3" footer="0.3"/>
  <pageSetup scale="58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6"/>
  <sheetViews>
    <sheetView showGridLines="0" tabSelected="1" view="pageBreakPreview" topLeftCell="A28" zoomScaleNormal="85" zoomScaleSheetLayoutView="100" workbookViewId="0">
      <selection activeCell="C4" sqref="C4"/>
    </sheetView>
  </sheetViews>
  <sheetFormatPr defaultRowHeight="12"/>
  <cols>
    <col min="1" max="1" width="64.425781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1.42578125" style="23" bestFit="1" customWidth="1"/>
    <col min="6" max="6" width="11.42578125" style="6" bestFit="1" customWidth="1"/>
    <col min="7" max="7" width="56.7109375" style="6" bestFit="1" customWidth="1"/>
    <col min="8" max="10" width="9.140625" style="3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6" ht="27.75" customHeight="1">
      <c r="A1" s="226" t="s">
        <v>185</v>
      </c>
      <c r="B1" s="226"/>
      <c r="C1" s="226"/>
      <c r="D1" s="226"/>
      <c r="K1" s="8"/>
    </row>
    <row r="2" spans="1:16" ht="64.5" customHeight="1">
      <c r="A2" s="117" t="s">
        <v>121</v>
      </c>
      <c r="B2" s="134" t="s">
        <v>59</v>
      </c>
      <c r="C2" s="134" t="s">
        <v>186</v>
      </c>
      <c r="D2" s="134" t="s">
        <v>187</v>
      </c>
    </row>
    <row r="3" spans="1:16">
      <c r="A3" s="12"/>
      <c r="B3" s="135"/>
      <c r="C3" s="136"/>
      <c r="D3" s="15"/>
    </row>
    <row r="4" spans="1:16" ht="12.75">
      <c r="A4" s="137"/>
      <c r="B4" s="54"/>
      <c r="C4" s="54"/>
      <c r="D4" s="54"/>
      <c r="E4" s="23" t="s">
        <v>137</v>
      </c>
      <c r="F4" s="23" t="s">
        <v>137</v>
      </c>
      <c r="G4" s="49"/>
      <c r="H4"/>
      <c r="I4" s="172"/>
      <c r="J4" s="172"/>
      <c r="K4"/>
      <c r="L4"/>
    </row>
    <row r="5" spans="1:16" ht="12.75">
      <c r="A5" s="137" t="s">
        <v>128</v>
      </c>
      <c r="B5" s="54"/>
      <c r="C5" s="138">
        <f>+SUM(C33:C39)</f>
        <v>13838426</v>
      </c>
      <c r="D5" s="129">
        <f>+SUM(D33:D39)</f>
        <v>3961918</v>
      </c>
      <c r="E5" s="23">
        <f>+C5-'[10]Statement of Cash Flow'!C5</f>
        <v>0</v>
      </c>
      <c r="F5" s="23">
        <f>+D5-'[10]Statement of Cash Flow'!D5</f>
        <v>0</v>
      </c>
      <c r="G5" s="49"/>
      <c r="H5"/>
      <c r="I5" s="172"/>
      <c r="J5" s="172"/>
      <c r="K5"/>
      <c r="L5" s="170"/>
      <c r="M5" s="170"/>
      <c r="N5" s="170"/>
      <c r="O5" s="170"/>
      <c r="P5" s="170"/>
    </row>
    <row r="6" spans="1:16" ht="12.75">
      <c r="A6" s="55" t="s">
        <v>80</v>
      </c>
      <c r="B6" s="53"/>
      <c r="C6" s="71">
        <f>+'Özkaynak Değişim Tablosu'!L20</f>
        <v>5352767</v>
      </c>
      <c r="D6" s="72">
        <f>+'Özkaynak Değişim Tablosu'!L16</f>
        <v>2801779</v>
      </c>
      <c r="E6" s="23">
        <f>+C6-'[10]Statement of Cash Flow'!C6</f>
        <v>0</v>
      </c>
      <c r="F6" s="23">
        <f>+D6-'[10]Statement of Cash Flow'!D6</f>
        <v>0</v>
      </c>
      <c r="G6" s="50"/>
      <c r="H6"/>
      <c r="I6" s="173"/>
      <c r="J6" s="173"/>
      <c r="K6"/>
      <c r="L6" s="170"/>
      <c r="M6" s="170"/>
      <c r="N6" s="170"/>
      <c r="O6" s="170"/>
    </row>
    <row r="7" spans="1:16" ht="12.75">
      <c r="A7" s="137" t="s">
        <v>85</v>
      </c>
      <c r="B7" s="54"/>
      <c r="C7" s="138">
        <f>+SUM(C8:C22)</f>
        <v>2739370</v>
      </c>
      <c r="D7" s="129">
        <f>+SUM(D8:D22)</f>
        <v>2110827</v>
      </c>
      <c r="E7" s="23">
        <f>+C7-'[10]Statement of Cash Flow'!C7</f>
        <v>0</v>
      </c>
      <c r="F7" s="23">
        <f>+D7-'[10]Statement of Cash Flow'!D7</f>
        <v>0</v>
      </c>
      <c r="G7" s="49"/>
      <c r="H7"/>
      <c r="I7" s="172"/>
      <c r="J7" s="172"/>
      <c r="K7"/>
      <c r="L7" s="170"/>
      <c r="M7" s="170"/>
      <c r="N7" s="170"/>
      <c r="O7" s="170"/>
    </row>
    <row r="8" spans="1:16" ht="12.75">
      <c r="A8" s="55" t="s">
        <v>86</v>
      </c>
      <c r="B8" s="54"/>
      <c r="C8" s="71">
        <f>+'[9]KAP''a uygun'!$G$10</f>
        <v>634961</v>
      </c>
      <c r="D8" s="72">
        <f>+'[9]KAP''a uygun'!$H$10</f>
        <v>294279</v>
      </c>
      <c r="E8" s="23">
        <f>+C8-'[10]Statement of Cash Flow'!C8</f>
        <v>0</v>
      </c>
      <c r="F8" s="23">
        <f>+D8-'[10]Statement of Cash Flow'!D8</f>
        <v>0</v>
      </c>
      <c r="G8" s="50"/>
      <c r="H8" s="50"/>
      <c r="I8" s="173"/>
      <c r="J8" s="173"/>
      <c r="K8"/>
      <c r="L8" s="170"/>
      <c r="M8" s="170"/>
      <c r="N8" s="170"/>
      <c r="O8" s="170"/>
    </row>
    <row r="9" spans="1:16" ht="12.75">
      <c r="A9" s="55" t="s">
        <v>87</v>
      </c>
      <c r="B9" s="54">
        <v>8</v>
      </c>
      <c r="C9" s="71">
        <f>+'[9]KAP''a uygun'!$G$11</f>
        <v>-3055</v>
      </c>
      <c r="D9" s="72">
        <f>+'[9]KAP''a uygun'!$H$11</f>
        <v>16924</v>
      </c>
      <c r="E9" s="23">
        <f>+C9-'[10]Statement of Cash Flow'!C9</f>
        <v>0</v>
      </c>
      <c r="F9" s="23">
        <f>+D9-'[10]Statement of Cash Flow'!D9</f>
        <v>0</v>
      </c>
      <c r="G9" s="50"/>
      <c r="H9" s="50"/>
      <c r="I9" s="174"/>
      <c r="J9" s="173"/>
      <c r="K9"/>
      <c r="L9" s="170"/>
      <c r="M9" s="170"/>
      <c r="N9" s="170"/>
      <c r="O9" s="170"/>
    </row>
    <row r="10" spans="1:16" ht="12" customHeight="1">
      <c r="A10" s="55" t="s">
        <v>88</v>
      </c>
      <c r="B10" s="54"/>
      <c r="C10" s="71">
        <f>+'[9]KAP''a uygun'!$G$12</f>
        <v>239399</v>
      </c>
      <c r="D10" s="72">
        <f>+'[9]KAP''a uygun'!$H$12</f>
        <v>4404</v>
      </c>
      <c r="E10" s="23">
        <f>+C10-'[10]Statement of Cash Flow'!C10</f>
        <v>0</v>
      </c>
      <c r="F10" s="23">
        <f>+D10-'[10]Statement of Cash Flow'!D10</f>
        <v>0</v>
      </c>
      <c r="G10" s="50"/>
      <c r="H10"/>
      <c r="I10" s="173"/>
      <c r="J10" s="173"/>
      <c r="K10"/>
      <c r="L10" s="170"/>
      <c r="M10" s="170"/>
      <c r="N10" s="170"/>
      <c r="O10" s="170"/>
    </row>
    <row r="11" spans="1:16" ht="12.75">
      <c r="A11" s="55" t="s">
        <v>89</v>
      </c>
      <c r="B11" s="54">
        <v>12</v>
      </c>
      <c r="C11" s="71">
        <f>+'[9]KAP''a uygun'!$G$13</f>
        <v>26713</v>
      </c>
      <c r="D11" s="72">
        <f>+'[9]KAP''a uygun'!$H$13</f>
        <v>-6108</v>
      </c>
      <c r="E11" s="23">
        <f>+C11-'[10]Statement of Cash Flow'!C11</f>
        <v>0</v>
      </c>
      <c r="F11" s="23">
        <f>+D11-'[10]Statement of Cash Flow'!D11</f>
        <v>0</v>
      </c>
      <c r="G11" s="50"/>
      <c r="H11" s="50"/>
      <c r="I11" s="173"/>
      <c r="J11" s="173"/>
      <c r="K11"/>
      <c r="L11" s="170"/>
      <c r="M11" s="170"/>
      <c r="N11" s="170"/>
      <c r="O11" s="170"/>
    </row>
    <row r="12" spans="1:16" ht="12.75">
      <c r="A12" s="55" t="s">
        <v>90</v>
      </c>
      <c r="B12" s="54">
        <v>12</v>
      </c>
      <c r="C12" s="71">
        <f>+'[9]KAP''a uygun'!$G$14</f>
        <v>212406</v>
      </c>
      <c r="D12" s="72">
        <f>+'[9]KAP''a uygun'!$H$14</f>
        <v>201117</v>
      </c>
      <c r="E12" s="23">
        <f>+C12-'[10]Statement of Cash Flow'!C12</f>
        <v>0</v>
      </c>
      <c r="F12" s="23">
        <f>+D12-'[10]Statement of Cash Flow'!D12</f>
        <v>0</v>
      </c>
      <c r="G12" s="50"/>
      <c r="H12" s="50"/>
      <c r="I12" s="173"/>
      <c r="J12" s="173"/>
      <c r="K12"/>
      <c r="L12" s="170"/>
      <c r="M12" s="170"/>
      <c r="N12" s="170"/>
      <c r="O12" s="170"/>
    </row>
    <row r="13" spans="1:16" ht="12.75">
      <c r="A13" s="55" t="s">
        <v>91</v>
      </c>
      <c r="B13" s="54"/>
      <c r="C13" s="71">
        <f>+'[9]KAP''a uygun'!$G$15</f>
        <v>22811</v>
      </c>
      <c r="D13" s="72">
        <f>+'[9]KAP''a uygun'!$H$15</f>
        <v>-32370</v>
      </c>
      <c r="E13" s="23">
        <f>+C13-'[10]Statement of Cash Flow'!C13</f>
        <v>0</v>
      </c>
      <c r="F13" s="23">
        <f>+D13-'[10]Statement of Cash Flow'!D13</f>
        <v>0</v>
      </c>
      <c r="G13" s="50"/>
      <c r="H13"/>
      <c r="I13" s="174"/>
      <c r="J13" s="173"/>
      <c r="K13"/>
      <c r="L13" s="170"/>
      <c r="M13" s="170"/>
      <c r="N13" s="170"/>
      <c r="O13" s="170"/>
    </row>
    <row r="14" spans="1:16" ht="12.75">
      <c r="A14" s="55" t="s">
        <v>92</v>
      </c>
      <c r="B14" s="54"/>
      <c r="C14" s="71">
        <f>+'[9]KAP''a uygun'!$G$16</f>
        <v>0</v>
      </c>
      <c r="D14" s="72">
        <f>+'[9]KAP''a uygun'!$H$16</f>
        <v>-2929</v>
      </c>
      <c r="E14" s="23">
        <f>+C14-'[10]Statement of Cash Flow'!C14</f>
        <v>0</v>
      </c>
      <c r="F14" s="23">
        <f>+D14-'[10]Statement of Cash Flow'!D14</f>
        <v>0</v>
      </c>
      <c r="G14" s="50"/>
      <c r="H14" s="50"/>
      <c r="I14" s="174"/>
      <c r="J14" s="174"/>
      <c r="K14"/>
      <c r="L14" s="170"/>
      <c r="M14" s="170"/>
      <c r="N14" s="170"/>
      <c r="O14" s="170"/>
    </row>
    <row r="15" spans="1:16" ht="12.75">
      <c r="A15" s="55" t="s">
        <v>93</v>
      </c>
      <c r="B15" s="54">
        <v>18</v>
      </c>
      <c r="C15" s="71">
        <f>+'[9]KAP''a uygun'!$G$17</f>
        <v>-347366</v>
      </c>
      <c r="D15" s="72">
        <f>+'[9]KAP''a uygun'!$H$17</f>
        <v>-251563</v>
      </c>
      <c r="E15" s="23">
        <f>+C15-'[10]Statement of Cash Flow'!C15</f>
        <v>0</v>
      </c>
      <c r="F15" s="23">
        <f>+D15-'[10]Statement of Cash Flow'!D15</f>
        <v>0</v>
      </c>
      <c r="G15" s="50"/>
      <c r="H15" s="50"/>
      <c r="I15" s="173"/>
      <c r="J15" s="173"/>
      <c r="K15"/>
      <c r="L15" s="170"/>
      <c r="M15" s="170"/>
      <c r="N15" s="170"/>
      <c r="O15" s="170"/>
    </row>
    <row r="16" spans="1:16" ht="12.75">
      <c r="A16" s="55" t="s">
        <v>94</v>
      </c>
      <c r="B16" s="54">
        <v>19</v>
      </c>
      <c r="C16" s="71">
        <f>+'[9]KAP''a uygun'!$G$18</f>
        <v>642894</v>
      </c>
      <c r="D16" s="72">
        <f>+'[9]KAP''a uygun'!$H$18</f>
        <v>114793</v>
      </c>
      <c r="E16" s="23">
        <f>+C16-'[10]Statement of Cash Flow'!C16</f>
        <v>0</v>
      </c>
      <c r="F16" s="23">
        <f>+D16-'[10]Statement of Cash Flow'!D16</f>
        <v>0</v>
      </c>
      <c r="G16" s="50"/>
      <c r="H16" s="50"/>
      <c r="I16" s="173"/>
      <c r="J16" s="173"/>
      <c r="K16"/>
      <c r="L16" s="170"/>
      <c r="M16" s="170"/>
      <c r="N16" s="170"/>
      <c r="O16" s="170"/>
    </row>
    <row r="17" spans="1:15" ht="12.75">
      <c r="A17" s="55" t="s">
        <v>95</v>
      </c>
      <c r="B17" s="54">
        <v>20</v>
      </c>
      <c r="C17" s="71">
        <f>+'[9]KAP''a uygun'!$G$19</f>
        <v>-193135</v>
      </c>
      <c r="D17" s="72">
        <f>+'[9]KAP''a uygun'!$H$19</f>
        <v>-516558</v>
      </c>
      <c r="E17" s="23">
        <f>+C17-'[10]Statement of Cash Flow'!C17</f>
        <v>0</v>
      </c>
      <c r="F17" s="23">
        <f>+D17-'[10]Statement of Cash Flow'!D17</f>
        <v>0</v>
      </c>
      <c r="G17" s="50"/>
      <c r="H17" s="50"/>
      <c r="I17" s="173"/>
      <c r="J17" s="173"/>
      <c r="K17"/>
      <c r="L17" s="170"/>
      <c r="M17" s="170"/>
      <c r="N17" s="170"/>
      <c r="O17" s="170"/>
    </row>
    <row r="18" spans="1:15" ht="12.75">
      <c r="A18" s="55" t="s">
        <v>96</v>
      </c>
      <c r="B18" s="54">
        <v>17</v>
      </c>
      <c r="C18" s="71">
        <f>+'[9]KAP''a uygun'!$G$20</f>
        <v>-356321</v>
      </c>
      <c r="D18" s="72">
        <f>+'[9]KAP''a uygun'!$H$20</f>
        <v>-112933</v>
      </c>
      <c r="E18" s="23">
        <f>+C18-'[10]Statement of Cash Flow'!C18</f>
        <v>0</v>
      </c>
      <c r="F18" s="23">
        <f>+D18-'[10]Statement of Cash Flow'!D18</f>
        <v>0</v>
      </c>
      <c r="G18" s="50"/>
      <c r="H18" s="50"/>
      <c r="I18" s="173"/>
      <c r="J18" s="173"/>
      <c r="K18"/>
      <c r="L18" s="170"/>
      <c r="M18" s="170"/>
      <c r="N18" s="170"/>
      <c r="O18" s="170"/>
    </row>
    <row r="19" spans="1:15" ht="12.75">
      <c r="A19" s="55" t="s">
        <v>97</v>
      </c>
      <c r="B19" s="54">
        <v>17</v>
      </c>
      <c r="C19" s="71">
        <f>+'[9]KAP''a uygun'!$G$21</f>
        <v>668771</v>
      </c>
      <c r="D19" s="72">
        <f>+'[9]KAP''a uygun'!$H$21</f>
        <v>229256</v>
      </c>
      <c r="E19" s="23">
        <f>+C19-'[10]Statement of Cash Flow'!C19</f>
        <v>0</v>
      </c>
      <c r="F19" s="23">
        <f>+D19-'[10]Statement of Cash Flow'!D19</f>
        <v>0</v>
      </c>
      <c r="G19" s="50"/>
      <c r="H19" s="50"/>
      <c r="I19" s="173"/>
      <c r="J19" s="173"/>
      <c r="K19"/>
      <c r="L19" s="170"/>
      <c r="M19" s="170"/>
      <c r="N19" s="170"/>
      <c r="O19" s="170"/>
    </row>
    <row r="20" spans="1:15" ht="24">
      <c r="A20" s="55" t="s">
        <v>130</v>
      </c>
      <c r="B20" s="63"/>
      <c r="C20" s="56">
        <f>+'[9]KAP''a uygun'!$G$22</f>
        <v>1532</v>
      </c>
      <c r="D20" s="139">
        <f>+'[9]KAP''a uygun'!$H$22</f>
        <v>15554</v>
      </c>
      <c r="E20" s="23">
        <f>+C20-'[10]Statement of Cash Flow'!C20</f>
        <v>0</v>
      </c>
      <c r="F20" s="23">
        <f>+D20-'[10]Statement of Cash Flow'!D20</f>
        <v>0</v>
      </c>
      <c r="G20" s="50"/>
      <c r="H20" s="50"/>
      <c r="I20" s="173"/>
      <c r="J20" s="173"/>
      <c r="K20"/>
      <c r="L20" s="170"/>
      <c r="M20" s="170"/>
      <c r="N20" s="170"/>
      <c r="O20" s="170"/>
    </row>
    <row r="21" spans="1:15" ht="24.75" customHeight="1">
      <c r="A21" s="140" t="s">
        <v>131</v>
      </c>
      <c r="B21" s="54"/>
      <c r="C21" s="139">
        <f>+'[9]KAP''a uygun'!$G$23</f>
        <v>1189760</v>
      </c>
      <c r="D21" s="139">
        <f>+'[9]KAP''a uygun'!$H$23</f>
        <v>2156961</v>
      </c>
      <c r="E21" s="23">
        <f>+C21-'[10]Statement of Cash Flow'!C21</f>
        <v>0</v>
      </c>
      <c r="F21" s="23">
        <f>+D21-'[10]Statement of Cash Flow'!D21</f>
        <v>0</v>
      </c>
      <c r="G21" s="50"/>
      <c r="H21"/>
      <c r="I21" s="173"/>
      <c r="J21" s="173"/>
      <c r="K21"/>
      <c r="L21" s="170"/>
      <c r="M21" s="170"/>
      <c r="N21" s="170"/>
      <c r="O21" s="170"/>
    </row>
    <row r="22" spans="1:15" ht="24.75" hidden="1" customHeight="1">
      <c r="A22" s="140" t="s">
        <v>146</v>
      </c>
      <c r="B22" s="54"/>
      <c r="C22" s="139">
        <f>+'[9]KAP''a uygun'!$G$24</f>
        <v>0</v>
      </c>
      <c r="D22" s="139">
        <f>+'[9]KAP''a uygun'!$H$24</f>
        <v>0</v>
      </c>
      <c r="F22" s="23"/>
      <c r="G22" s="50"/>
      <c r="H22" s="50"/>
      <c r="I22" s="174"/>
      <c r="J22" s="174"/>
      <c r="K22"/>
      <c r="L22" s="170"/>
      <c r="M22" s="170"/>
      <c r="N22" s="170"/>
      <c r="O22" s="170"/>
    </row>
    <row r="23" spans="1:15" ht="12.75">
      <c r="A23" s="141"/>
      <c r="B23" s="52"/>
      <c r="C23" s="73"/>
      <c r="D23" s="73"/>
      <c r="E23" s="23">
        <f>+C23-'[10]Statement of Cash Flow'!C23</f>
        <v>0</v>
      </c>
      <c r="F23" s="23">
        <f>+D23-'[10]Statement of Cash Flow'!D23</f>
        <v>0</v>
      </c>
      <c r="K23"/>
      <c r="L23" s="170"/>
      <c r="M23" s="170"/>
      <c r="N23" s="170"/>
      <c r="O23" s="170"/>
    </row>
    <row r="24" spans="1:15" ht="14.25" customHeight="1">
      <c r="A24" s="74" t="s">
        <v>98</v>
      </c>
      <c r="B24" s="75"/>
      <c r="C24" s="76">
        <f>+SUM(C26:C31)</f>
        <v>6516743</v>
      </c>
      <c r="D24" s="70">
        <f>+SUM(D26:D31)</f>
        <v>-637294</v>
      </c>
      <c r="E24" s="23">
        <f>+C24-'[10]Statement of Cash Flow'!C24</f>
        <v>0</v>
      </c>
      <c r="F24" s="23">
        <f>+D24-'[10]Statement of Cash Flow'!D24</f>
        <v>0</v>
      </c>
      <c r="G24" s="49"/>
      <c r="H24"/>
      <c r="I24" s="172"/>
      <c r="J24" s="172"/>
      <c r="K24"/>
      <c r="L24" s="170"/>
      <c r="M24" s="170"/>
      <c r="N24" s="170"/>
      <c r="O24" s="170"/>
    </row>
    <row r="25" spans="1:15" ht="12.75">
      <c r="A25" s="55"/>
      <c r="B25" s="54"/>
      <c r="C25" s="69"/>
      <c r="D25" s="69"/>
      <c r="E25" s="23">
        <f>+C25-'[10]Statement of Cash Flow'!C25</f>
        <v>0</v>
      </c>
      <c r="F25" s="23">
        <f>+D25-'[10]Statement of Cash Flow'!D25</f>
        <v>0</v>
      </c>
      <c r="K25"/>
      <c r="L25" s="170"/>
      <c r="M25" s="170"/>
      <c r="N25" s="170"/>
      <c r="O25" s="170"/>
    </row>
    <row r="26" spans="1:15" ht="12.75">
      <c r="A26" s="55" t="s">
        <v>147</v>
      </c>
      <c r="B26" s="54"/>
      <c r="C26" s="71">
        <f>+'[9]KAP''a uygun'!$G$27</f>
        <v>550390</v>
      </c>
      <c r="D26" s="72">
        <f>+'[9]KAP''a uygun'!$H$27</f>
        <v>306039</v>
      </c>
      <c r="E26" s="23">
        <f>+C26-'[10]Statement of Cash Flow'!C26</f>
        <v>0</v>
      </c>
      <c r="F26" s="23">
        <f>+D26-'[10]Statement of Cash Flow'!D26</f>
        <v>0</v>
      </c>
      <c r="G26" s="50"/>
      <c r="H26"/>
      <c r="I26" s="173"/>
      <c r="J26" s="173"/>
      <c r="L26" s="170"/>
      <c r="M26" s="170"/>
      <c r="N26" s="170"/>
      <c r="O26" s="170"/>
    </row>
    <row r="27" spans="1:15" ht="12.75">
      <c r="A27" s="55" t="s">
        <v>99</v>
      </c>
      <c r="B27" s="54"/>
      <c r="C27" s="71">
        <f>+'[9]KAP''a uygun'!$G$28</f>
        <v>-3599884</v>
      </c>
      <c r="D27" s="72">
        <f>+'[9]KAP''a uygun'!$H$28</f>
        <v>-3781480</v>
      </c>
      <c r="E27" s="23">
        <f>+C27-'[10]Statement of Cash Flow'!C27</f>
        <v>0</v>
      </c>
      <c r="F27" s="23">
        <f>+D27-'[10]Statement of Cash Flow'!D27</f>
        <v>0</v>
      </c>
      <c r="G27" s="50"/>
      <c r="H27"/>
      <c r="I27" s="173"/>
      <c r="J27" s="173"/>
      <c r="K27"/>
      <c r="L27" s="170"/>
      <c r="M27" s="170"/>
      <c r="N27" s="170"/>
      <c r="O27" s="170"/>
    </row>
    <row r="28" spans="1:15" ht="12.75">
      <c r="A28" s="55" t="s">
        <v>100</v>
      </c>
      <c r="B28" s="54"/>
      <c r="C28" s="71">
        <f>+'[9]KAP''a uygun'!$G$29</f>
        <v>238540</v>
      </c>
      <c r="D28" s="72">
        <f>+'[9]KAP''a uygun'!$H$29</f>
        <v>-35948</v>
      </c>
      <c r="E28" s="23">
        <f>+C28-'[10]Statement of Cash Flow'!C28</f>
        <v>0</v>
      </c>
      <c r="F28" s="23">
        <f>+D28-'[10]Statement of Cash Flow'!D28</f>
        <v>0</v>
      </c>
      <c r="G28" s="50"/>
      <c r="H28"/>
      <c r="I28" s="173"/>
      <c r="J28" s="173"/>
      <c r="K28"/>
      <c r="L28" s="170"/>
      <c r="M28" s="170"/>
      <c r="N28" s="170"/>
      <c r="O28" s="170"/>
    </row>
    <row r="29" spans="1:15" ht="12.75">
      <c r="A29" s="55" t="s">
        <v>101</v>
      </c>
      <c r="B29" s="54"/>
      <c r="C29" s="71">
        <f>+'[9]KAP''a uygun'!$G$30</f>
        <v>8605896</v>
      </c>
      <c r="D29" s="72">
        <f>+'[9]KAP''a uygun'!$H$30</f>
        <v>2822806</v>
      </c>
      <c r="E29" s="23">
        <f>+C29-'[10]Statement of Cash Flow'!C29</f>
        <v>0</v>
      </c>
      <c r="F29" s="23">
        <f>+D29-'[10]Statement of Cash Flow'!D29</f>
        <v>0</v>
      </c>
      <c r="G29" s="50"/>
      <c r="H29"/>
      <c r="I29" s="173"/>
      <c r="J29" s="173"/>
      <c r="K29"/>
      <c r="L29" s="170"/>
      <c r="M29" s="170"/>
      <c r="N29" s="170"/>
      <c r="O29" s="170"/>
    </row>
    <row r="30" spans="1:15" ht="12.75">
      <c r="A30" s="55" t="s">
        <v>102</v>
      </c>
      <c r="B30" s="54"/>
      <c r="C30" s="71">
        <f>+'[9]KAP''a uygun'!$G$31</f>
        <v>507531</v>
      </c>
      <c r="D30" s="72">
        <f>+'[9]KAP''a uygun'!$H$31</f>
        <v>-210420</v>
      </c>
      <c r="E30" s="23">
        <f>+C30-'[10]Statement of Cash Flow'!C30</f>
        <v>0</v>
      </c>
      <c r="F30" s="23">
        <f>+D30-'[10]Statement of Cash Flow'!D30</f>
        <v>0</v>
      </c>
      <c r="G30" s="50"/>
      <c r="H30"/>
      <c r="I30" s="173"/>
      <c r="J30" s="173"/>
      <c r="K30"/>
      <c r="L30" s="170"/>
      <c r="M30" s="170"/>
      <c r="N30" s="170"/>
      <c r="O30" s="170"/>
    </row>
    <row r="31" spans="1:15" ht="12.75">
      <c r="A31" s="55" t="s">
        <v>103</v>
      </c>
      <c r="B31" s="54"/>
      <c r="C31" s="71">
        <f>+'[9]KAP''a uygun'!$G$32</f>
        <v>214270</v>
      </c>
      <c r="D31" s="72">
        <f>+'[9]KAP''a uygun'!$H$32</f>
        <v>261709</v>
      </c>
      <c r="E31" s="23">
        <f>+C31-'[10]Statement of Cash Flow'!C31</f>
        <v>0</v>
      </c>
      <c r="F31" s="23">
        <f>+D31-'[10]Statement of Cash Flow'!D31</f>
        <v>0</v>
      </c>
      <c r="G31" s="50"/>
      <c r="H31"/>
      <c r="I31" s="173"/>
      <c r="J31" s="173"/>
      <c r="K31"/>
      <c r="L31" s="170"/>
      <c r="M31" s="170"/>
      <c r="N31" s="170"/>
      <c r="O31" s="170"/>
    </row>
    <row r="32" spans="1:15" ht="12.75">
      <c r="A32" s="112"/>
      <c r="B32" s="52"/>
      <c r="C32" s="77"/>
      <c r="D32" s="73"/>
      <c r="E32" s="23">
        <f>+C32-'[10]Statement of Cash Flow'!C32</f>
        <v>0</v>
      </c>
      <c r="F32" s="23">
        <f>+D32-'[10]Statement of Cash Flow'!D32</f>
        <v>0</v>
      </c>
      <c r="K32"/>
      <c r="L32" s="170"/>
      <c r="M32" s="170"/>
      <c r="N32" s="170"/>
      <c r="O32" s="170"/>
    </row>
    <row r="33" spans="1:15" ht="12.75">
      <c r="A33" s="74" t="s">
        <v>104</v>
      </c>
      <c r="B33" s="75"/>
      <c r="C33" s="76">
        <f>+C6+C7+C24</f>
        <v>14608880</v>
      </c>
      <c r="D33" s="70">
        <f>+D6+D7+D24</f>
        <v>4275312</v>
      </c>
      <c r="E33" s="23">
        <f>+C33-'[10]Statement of Cash Flow'!C33</f>
        <v>0</v>
      </c>
      <c r="F33" s="23">
        <f>+D33-'[10]Statement of Cash Flow'!D33</f>
        <v>0</v>
      </c>
      <c r="G33" s="49"/>
      <c r="H33"/>
      <c r="I33" s="172"/>
      <c r="J33" s="172"/>
      <c r="K33"/>
      <c r="L33" s="170"/>
      <c r="M33" s="170"/>
      <c r="N33" s="170"/>
      <c r="O33" s="170"/>
    </row>
    <row r="34" spans="1:15" ht="12.75">
      <c r="A34" s="137"/>
      <c r="B34" s="53"/>
      <c r="C34" s="69"/>
      <c r="D34" s="69"/>
      <c r="E34" s="23">
        <f>+C34-'[10]Statement of Cash Flow'!C34</f>
        <v>0</v>
      </c>
      <c r="F34" s="23">
        <f>+D34-'[10]Statement of Cash Flow'!D34</f>
        <v>0</v>
      </c>
      <c r="K34"/>
      <c r="L34" s="170"/>
      <c r="M34" s="170"/>
      <c r="N34" s="170"/>
      <c r="O34" s="170"/>
    </row>
    <row r="35" spans="1:15" ht="12.75">
      <c r="A35" s="55" t="s">
        <v>3</v>
      </c>
      <c r="B35" s="54"/>
      <c r="C35" s="71">
        <f>+'[9]KAP''a uygun'!$G$36</f>
        <v>-596222</v>
      </c>
      <c r="D35" s="72">
        <f>+'[9]KAP''a uygun'!$H$36</f>
        <v>-236836</v>
      </c>
      <c r="E35" s="23">
        <f>+C35-'[10]Statement of Cash Flow'!C35</f>
        <v>0</v>
      </c>
      <c r="F35" s="23">
        <f>+D35-'[10]Statement of Cash Flow'!D35</f>
        <v>0</v>
      </c>
      <c r="G35" s="50"/>
      <c r="H35"/>
      <c r="I35" s="173"/>
      <c r="J35" s="173"/>
      <c r="K35"/>
      <c r="L35" s="170"/>
      <c r="M35" s="170"/>
      <c r="N35" s="170"/>
      <c r="O35" s="170"/>
    </row>
    <row r="36" spans="1:15" ht="12.75">
      <c r="A36" s="55" t="s">
        <v>4</v>
      </c>
      <c r="B36" s="54"/>
      <c r="C36" s="71">
        <f>+'[9]KAP''a uygun'!$G$37</f>
        <v>270692</v>
      </c>
      <c r="D36" s="72">
        <f>+'[9]KAP''a uygun'!$H$37</f>
        <v>111460</v>
      </c>
      <c r="E36" s="23">
        <f>+C36-'[10]Statement of Cash Flow'!C36</f>
        <v>0</v>
      </c>
      <c r="F36" s="23">
        <f>+D36-'[10]Statement of Cash Flow'!D36</f>
        <v>0</v>
      </c>
      <c r="G36" s="50"/>
      <c r="H36"/>
      <c r="I36" s="173"/>
      <c r="J36" s="173"/>
      <c r="K36"/>
      <c r="L36" s="170"/>
      <c r="M36" s="170"/>
      <c r="N36" s="170"/>
      <c r="O36" s="170"/>
    </row>
    <row r="37" spans="1:15" ht="24">
      <c r="A37" s="55" t="s">
        <v>129</v>
      </c>
      <c r="B37" s="63"/>
      <c r="C37" s="56">
        <f>+'[9]KAP''a uygun'!$G$38</f>
        <v>-225688</v>
      </c>
      <c r="D37" s="139">
        <f>+'[9]KAP''a uygun'!$H$38</f>
        <v>-10912</v>
      </c>
      <c r="E37" s="23">
        <f>+C37-'[10]Statement of Cash Flow'!C37</f>
        <v>0</v>
      </c>
      <c r="F37" s="23">
        <f>+D37-'[10]Statement of Cash Flow'!D37</f>
        <v>0</v>
      </c>
      <c r="G37" s="50"/>
      <c r="H37" s="50"/>
      <c r="I37" s="173"/>
      <c r="J37" s="173"/>
      <c r="K37"/>
      <c r="L37" s="170"/>
      <c r="M37" s="170"/>
      <c r="N37" s="170"/>
      <c r="O37" s="170"/>
    </row>
    <row r="38" spans="1:15" ht="12.75">
      <c r="A38" s="55" t="s">
        <v>105</v>
      </c>
      <c r="B38" s="54"/>
      <c r="C38" s="71">
        <f>+'[9]KAP''a uygun'!$G$39</f>
        <v>-186971</v>
      </c>
      <c r="D38" s="72">
        <f>+'[9]KAP''a uygun'!$H$39</f>
        <v>-124923</v>
      </c>
      <c r="E38" s="23">
        <f>+C38-'[10]Statement of Cash Flow'!C38</f>
        <v>0</v>
      </c>
      <c r="F38" s="23">
        <f>+D38-'[10]Statement of Cash Flow'!D38</f>
        <v>0</v>
      </c>
      <c r="G38" s="50"/>
      <c r="H38"/>
      <c r="I38" s="173"/>
      <c r="J38" s="173"/>
      <c r="K38"/>
      <c r="L38" s="170"/>
      <c r="M38" s="170"/>
      <c r="N38" s="170"/>
      <c r="O38" s="170"/>
    </row>
    <row r="39" spans="1:15" ht="12.75">
      <c r="A39" s="55" t="s">
        <v>106</v>
      </c>
      <c r="B39" s="54"/>
      <c r="C39" s="71">
        <f>+'[9]KAP''a uygun'!$G$40</f>
        <v>-32265</v>
      </c>
      <c r="D39" s="72">
        <f>+'[9]KAP''a uygun'!$H$40</f>
        <v>-52183</v>
      </c>
      <c r="E39" s="23">
        <f>+C39-'[10]Statement of Cash Flow'!C39</f>
        <v>0</v>
      </c>
      <c r="F39" s="23">
        <f>+D39-'[10]Statement of Cash Flow'!D39</f>
        <v>0</v>
      </c>
      <c r="G39" s="50"/>
      <c r="H39"/>
      <c r="I39" s="173"/>
      <c r="J39" s="173"/>
      <c r="K39"/>
      <c r="L39" s="170"/>
      <c r="M39" s="170"/>
      <c r="N39" s="170"/>
      <c r="O39" s="170"/>
    </row>
    <row r="40" spans="1:15" ht="12.75">
      <c r="A40" s="141"/>
      <c r="B40" s="52"/>
      <c r="C40" s="73"/>
      <c r="D40" s="73"/>
      <c r="E40" s="23">
        <f>+C40-'[10]Statement of Cash Flow'!C40</f>
        <v>0</v>
      </c>
      <c r="F40" s="23">
        <f>+D40-'[10]Statement of Cash Flow'!D40</f>
        <v>0</v>
      </c>
      <c r="K40"/>
      <c r="L40" s="170"/>
      <c r="M40" s="170"/>
      <c r="N40" s="170"/>
      <c r="O40" s="170"/>
    </row>
    <row r="41" spans="1:15" ht="12.75">
      <c r="A41" s="74" t="s">
        <v>148</v>
      </c>
      <c r="B41" s="75"/>
      <c r="C41" s="76">
        <f>+SUM(C43:C49)</f>
        <v>-3551644</v>
      </c>
      <c r="D41" s="70">
        <f>+SUM(D43:D49)</f>
        <v>-2256608</v>
      </c>
      <c r="E41" s="23">
        <f>+C41-'[10]Statement of Cash Flow'!C41</f>
        <v>0</v>
      </c>
      <c r="F41" s="23">
        <f>+D41-'[10]Statement of Cash Flow'!D41</f>
        <v>0</v>
      </c>
      <c r="G41" s="49"/>
      <c r="H41"/>
      <c r="I41" s="172"/>
      <c r="J41" s="172"/>
      <c r="K41"/>
      <c r="L41" s="170"/>
      <c r="M41" s="170"/>
      <c r="N41" s="170"/>
      <c r="O41" s="170"/>
    </row>
    <row r="42" spans="1:15" ht="12.75">
      <c r="A42" s="55"/>
      <c r="B42" s="54"/>
      <c r="C42" s="69"/>
      <c r="D42" s="69"/>
      <c r="E42" s="23">
        <f>+C42-'[10]Statement of Cash Flow'!C42</f>
        <v>0</v>
      </c>
      <c r="F42" s="23">
        <f>+D42-'[10]Statement of Cash Flow'!D42</f>
        <v>0</v>
      </c>
      <c r="K42"/>
      <c r="L42" s="170"/>
      <c r="M42" s="170"/>
      <c r="N42" s="170"/>
      <c r="O42" s="170"/>
    </row>
    <row r="43" spans="1:15" ht="12.75">
      <c r="A43" s="55" t="s">
        <v>107</v>
      </c>
      <c r="B43" s="54"/>
      <c r="C43" s="71">
        <f>+'[9]KAP''a uygun'!$G$44</f>
        <v>25266</v>
      </c>
      <c r="D43" s="72">
        <f>+'[9]KAP''a uygun'!$H$44</f>
        <v>1338</v>
      </c>
      <c r="E43" s="23">
        <f>+C43-'[10]Statement of Cash Flow'!C43</f>
        <v>0</v>
      </c>
      <c r="F43" s="23">
        <f>+D43-'[10]Statement of Cash Flow'!D43</f>
        <v>0</v>
      </c>
      <c r="G43" s="50"/>
      <c r="H43"/>
      <c r="I43" s="173"/>
      <c r="J43" s="173"/>
      <c r="K43"/>
      <c r="L43" s="170"/>
      <c r="M43" s="170"/>
      <c r="N43" s="170"/>
      <c r="O43" s="170"/>
    </row>
    <row r="44" spans="1:15" ht="12.75">
      <c r="A44" s="55" t="s">
        <v>108</v>
      </c>
      <c r="B44" s="54"/>
      <c r="C44" s="71">
        <f>+'[9]KAP''a uygun'!$G$45</f>
        <v>-1694296</v>
      </c>
      <c r="D44" s="72">
        <f>+'[9]KAP''a uygun'!$H$45</f>
        <v>-453408</v>
      </c>
      <c r="E44" s="23">
        <f>+C44-'[10]Statement of Cash Flow'!C44</f>
        <v>0</v>
      </c>
      <c r="F44" s="23">
        <f>+D44-'[10]Statement of Cash Flow'!D44</f>
        <v>0</v>
      </c>
      <c r="G44" s="50"/>
      <c r="H44"/>
      <c r="I44" s="173"/>
      <c r="J44" s="173"/>
      <c r="K44"/>
      <c r="L44" s="170"/>
      <c r="M44" s="170"/>
      <c r="N44" s="170"/>
      <c r="O44" s="170"/>
    </row>
    <row r="45" spans="1:15" ht="12.75">
      <c r="A45" s="55" t="s">
        <v>109</v>
      </c>
      <c r="B45" s="54"/>
      <c r="C45" s="71">
        <f>+'[9]KAP''a uygun'!$G$46</f>
        <v>-482950</v>
      </c>
      <c r="D45" s="72">
        <f>+'[9]KAP''a uygun'!$H$46</f>
        <v>-354712</v>
      </c>
      <c r="E45" s="23">
        <f>+C45-'[10]Statement of Cash Flow'!C45</f>
        <v>0</v>
      </c>
      <c r="F45" s="23">
        <f>+D45-'[10]Statement of Cash Flow'!D45</f>
        <v>0</v>
      </c>
      <c r="G45" s="50"/>
      <c r="H45"/>
      <c r="I45" s="173"/>
      <c r="J45" s="173"/>
      <c r="K45"/>
      <c r="L45" s="170"/>
      <c r="M45" s="170"/>
      <c r="N45" s="170"/>
      <c r="O45" s="170"/>
    </row>
    <row r="46" spans="1:15" ht="12.75">
      <c r="A46" s="55" t="s">
        <v>110</v>
      </c>
      <c r="B46" s="54"/>
      <c r="C46" s="71">
        <f>+'[9]KAP''a uygun'!$G$47</f>
        <v>-1369664</v>
      </c>
      <c r="D46" s="72">
        <f>+'[9]KAP''a uygun'!$H$47</f>
        <v>-1452130</v>
      </c>
      <c r="E46" s="23">
        <f>+C46-'[10]Statement of Cash Flow'!C46</f>
        <v>0</v>
      </c>
      <c r="F46" s="23">
        <f>+D46-'[10]Statement of Cash Flow'!D46</f>
        <v>0</v>
      </c>
      <c r="G46" s="50"/>
      <c r="H46"/>
      <c r="I46" s="173"/>
      <c r="J46" s="173"/>
      <c r="K46"/>
      <c r="L46" s="170"/>
      <c r="M46" s="170"/>
      <c r="N46" s="170"/>
      <c r="O46" s="170"/>
    </row>
    <row r="47" spans="1:15" ht="12.75">
      <c r="A47" s="55" t="s">
        <v>68</v>
      </c>
      <c r="B47" s="54"/>
      <c r="C47" s="71">
        <f>+'[9]KAP''a uygun'!$G$48</f>
        <v>0</v>
      </c>
      <c r="D47" s="72">
        <f>+'[9]KAP''a uygun'!$H$48</f>
        <v>2929</v>
      </c>
      <c r="E47" s="23">
        <f>+C47-'[10]Statement of Cash Flow'!C47</f>
        <v>0</v>
      </c>
      <c r="F47" s="23">
        <f>+D47-'[10]Statement of Cash Flow'!D47</f>
        <v>0</v>
      </c>
      <c r="G47" s="50"/>
      <c r="H47"/>
      <c r="I47" s="174"/>
      <c r="J47" s="174"/>
      <c r="K47"/>
      <c r="L47" s="170"/>
      <c r="M47" s="170"/>
      <c r="N47" s="170"/>
      <c r="O47" s="170"/>
    </row>
    <row r="48" spans="1:15" ht="24">
      <c r="A48" s="55" t="s">
        <v>155</v>
      </c>
      <c r="B48" s="54"/>
      <c r="C48" s="71">
        <f>+'[9]KAP''a uygun'!$G$49</f>
        <v>0</v>
      </c>
      <c r="D48" s="72">
        <f>+'[9]KAP''a uygun'!$H$49</f>
        <v>0</v>
      </c>
      <c r="E48" s="23">
        <f>+C48-'[10]Statement of Cash Flow'!C48</f>
        <v>0</v>
      </c>
      <c r="F48" s="23">
        <f>+D48-'[10]Statement of Cash Flow'!D48</f>
        <v>0</v>
      </c>
      <c r="G48" s="50"/>
      <c r="H48"/>
      <c r="I48" s="174"/>
      <c r="J48" s="174"/>
      <c r="K48"/>
      <c r="L48" s="170"/>
      <c r="M48" s="170"/>
      <c r="N48" s="170"/>
      <c r="O48" s="170"/>
    </row>
    <row r="49" spans="1:15" ht="12.75" customHeight="1">
      <c r="A49" s="55" t="s">
        <v>141</v>
      </c>
      <c r="B49" s="54"/>
      <c r="C49" s="71">
        <f>+'[9]KAP''a uygun'!$G$50</f>
        <v>-30000</v>
      </c>
      <c r="D49" s="72">
        <f>+'[9]KAP''a uygun'!$H$50</f>
        <v>-625</v>
      </c>
      <c r="E49" s="23">
        <f>+C49-'[10]Statement of Cash Flow'!C49</f>
        <v>0</v>
      </c>
      <c r="F49" s="23">
        <f>+D49-'[10]Statement of Cash Flow'!D49</f>
        <v>0</v>
      </c>
      <c r="K49"/>
      <c r="L49" s="170"/>
      <c r="M49" s="170"/>
      <c r="N49" s="170"/>
      <c r="O49" s="170"/>
    </row>
    <row r="50" spans="1:15" ht="12.75" customHeight="1">
      <c r="A50" s="78"/>
      <c r="B50" s="51"/>
      <c r="C50" s="77"/>
      <c r="D50" s="73"/>
      <c r="E50" s="23">
        <f>+C50-'[10]Statement of Cash Flow'!C50</f>
        <v>0</v>
      </c>
      <c r="F50" s="23">
        <f>+D50-'[10]Statement of Cash Flow'!D50</f>
        <v>0</v>
      </c>
      <c r="K50"/>
      <c r="L50" s="170"/>
      <c r="M50" s="170"/>
      <c r="N50" s="170"/>
      <c r="O50" s="170"/>
    </row>
    <row r="51" spans="1:15" s="11" customFormat="1" ht="21.75" customHeight="1">
      <c r="A51" s="74" t="s">
        <v>138</v>
      </c>
      <c r="B51" s="75"/>
      <c r="C51" s="76">
        <f>+SUM(C53:C58)</f>
        <v>885963</v>
      </c>
      <c r="D51" s="76">
        <f>+SUM(D53:D58)</f>
        <v>-642016</v>
      </c>
      <c r="E51" s="23">
        <f>+C51-'[10]Statement of Cash Flow'!C51</f>
        <v>0</v>
      </c>
      <c r="F51" s="23">
        <f>+D51-'[10]Statement of Cash Flow'!D51</f>
        <v>0</v>
      </c>
      <c r="G51" s="49"/>
      <c r="H51"/>
      <c r="I51" s="172"/>
      <c r="J51" s="172"/>
      <c r="K51"/>
      <c r="L51" s="170"/>
      <c r="M51" s="170"/>
      <c r="N51" s="170"/>
      <c r="O51" s="170"/>
    </row>
    <row r="52" spans="1:15" ht="12.75">
      <c r="A52" s="55"/>
      <c r="B52" s="54"/>
      <c r="C52" s="69"/>
      <c r="D52" s="69"/>
      <c r="E52" s="23">
        <f>+C52-'[10]Statement of Cash Flow'!C52</f>
        <v>0</v>
      </c>
      <c r="F52" s="23">
        <f>+D52-'[10]Statement of Cash Flow'!D52</f>
        <v>0</v>
      </c>
      <c r="H52" s="6"/>
      <c r="I52" s="6"/>
      <c r="J52" s="6"/>
      <c r="K52"/>
      <c r="L52" s="170"/>
      <c r="M52" s="170"/>
      <c r="N52" s="170"/>
      <c r="O52" s="170"/>
    </row>
    <row r="53" spans="1:15" ht="12.75">
      <c r="A53" s="55" t="s">
        <v>111</v>
      </c>
      <c r="B53" s="54">
        <v>6</v>
      </c>
      <c r="C53" s="71">
        <f>+'[9]KAP''a uygun'!$G$53</f>
        <v>6868773</v>
      </c>
      <c r="D53" s="72">
        <f>+'[9]KAP''a uygun'!$H$53</f>
        <v>7114313</v>
      </c>
      <c r="E53" s="23">
        <f>+C53-'[10]Statement of Cash Flow'!C53</f>
        <v>0</v>
      </c>
      <c r="F53" s="23">
        <f>+D53-'[10]Statement of Cash Flow'!D53</f>
        <v>0</v>
      </c>
      <c r="G53" s="50"/>
      <c r="H53"/>
      <c r="I53" s="173"/>
      <c r="J53" s="173"/>
      <c r="K53"/>
      <c r="L53" s="170"/>
      <c r="M53" s="170"/>
      <c r="N53" s="170"/>
      <c r="O53" s="170"/>
    </row>
    <row r="54" spans="1:15" ht="12.75">
      <c r="A54" s="55" t="s">
        <v>112</v>
      </c>
      <c r="B54" s="54">
        <v>6</v>
      </c>
      <c r="C54" s="71">
        <f>+'[9]KAP''a uygun'!$G$54</f>
        <v>-969590</v>
      </c>
      <c r="D54" s="72">
        <f>+'[9]KAP''a uygun'!$H$54</f>
        <v>-3444709</v>
      </c>
      <c r="E54" s="23">
        <f>+C54-'[10]Statement of Cash Flow'!C54</f>
        <v>0</v>
      </c>
      <c r="F54" s="23">
        <f>+D54-'[10]Statement of Cash Flow'!D54</f>
        <v>0</v>
      </c>
      <c r="G54" s="50"/>
      <c r="H54"/>
      <c r="I54" s="173"/>
      <c r="J54" s="173"/>
      <c r="K54"/>
      <c r="L54" s="170"/>
      <c r="M54" s="170"/>
      <c r="N54" s="170"/>
      <c r="O54" s="170"/>
    </row>
    <row r="55" spans="1:15" ht="12.75">
      <c r="A55" s="55" t="s">
        <v>73</v>
      </c>
      <c r="B55" s="54">
        <v>14</v>
      </c>
      <c r="C55" s="71">
        <f>+'[9]KAP''a uygun'!$G$55</f>
        <v>-5000468</v>
      </c>
      <c r="D55" s="72">
        <f>+'[9]KAP''a uygun'!$H$55</f>
        <v>-4561830</v>
      </c>
      <c r="E55" s="23">
        <f>+C55-'[10]Statement of Cash Flow'!C55</f>
        <v>0</v>
      </c>
      <c r="F55" s="23">
        <f>+D55-'[10]Statement of Cash Flow'!D55</f>
        <v>0</v>
      </c>
      <c r="G55" s="50"/>
      <c r="H55"/>
      <c r="I55" s="173"/>
      <c r="J55" s="173"/>
      <c r="K55"/>
      <c r="L55" s="170"/>
      <c r="M55" s="170"/>
      <c r="N55" s="170"/>
      <c r="O55" s="170"/>
    </row>
    <row r="56" spans="1:15" ht="12.75">
      <c r="A56" s="55" t="s">
        <v>3</v>
      </c>
      <c r="B56" s="54"/>
      <c r="C56" s="71">
        <f>+'[9]KAP''a uygun'!$G$56</f>
        <v>-314373</v>
      </c>
      <c r="D56" s="72">
        <f>+'[9]KAP''a uygun'!$H$56</f>
        <v>-45265</v>
      </c>
      <c r="E56" s="23">
        <f>+C56-'[10]Statement of Cash Flow'!C56</f>
        <v>0</v>
      </c>
      <c r="F56" s="23">
        <f>+D56-'[10]Statement of Cash Flow'!D56</f>
        <v>0</v>
      </c>
      <c r="G56" s="50"/>
      <c r="H56"/>
      <c r="I56" s="173"/>
      <c r="J56" s="173"/>
      <c r="K56" s="170"/>
      <c r="L56" s="170"/>
      <c r="M56" s="170"/>
      <c r="N56" s="170"/>
      <c r="O56" s="170"/>
    </row>
    <row r="57" spans="1:15" ht="12.75">
      <c r="A57" s="55" t="s">
        <v>4</v>
      </c>
      <c r="B57" s="54"/>
      <c r="C57" s="71">
        <f>+'[9]KAP''a uygun'!$G$57</f>
        <v>327633</v>
      </c>
      <c r="D57" s="72">
        <f>+'[9]KAP''a uygun'!$H$57</f>
        <v>313790</v>
      </c>
      <c r="E57" s="23">
        <f>+C57-'[10]Statement of Cash Flow'!C57</f>
        <v>0</v>
      </c>
      <c r="F57" s="23">
        <f>+D57-'[10]Statement of Cash Flow'!D57</f>
        <v>0</v>
      </c>
      <c r="G57" s="50"/>
      <c r="H57"/>
      <c r="I57" s="173"/>
      <c r="J57" s="173"/>
      <c r="K57" s="170"/>
      <c r="L57" s="170"/>
      <c r="M57" s="170"/>
      <c r="N57" s="170"/>
      <c r="O57" s="170"/>
    </row>
    <row r="58" spans="1:15" ht="12.75">
      <c r="A58" s="55" t="s">
        <v>149</v>
      </c>
      <c r="B58" s="54">
        <v>6</v>
      </c>
      <c r="C58" s="71">
        <f>+'[9]KAP''a uygun'!$G$58</f>
        <v>-26012</v>
      </c>
      <c r="D58" s="72">
        <f>+'[9]KAP''a uygun'!$H$58</f>
        <v>-18315</v>
      </c>
      <c r="E58" s="23">
        <f>+C58-'[10]Statement of Cash Flow'!C58</f>
        <v>0</v>
      </c>
      <c r="F58" s="23">
        <f>+D58-'[10]Statement of Cash Flow'!D58</f>
        <v>0</v>
      </c>
      <c r="G58" s="50"/>
      <c r="H58"/>
      <c r="I58" s="173"/>
      <c r="J58" s="174"/>
      <c r="K58" s="170"/>
      <c r="L58" s="170"/>
      <c r="M58" s="170"/>
      <c r="N58" s="170"/>
      <c r="O58" s="170"/>
    </row>
    <row r="59" spans="1:15" ht="12.75">
      <c r="A59" s="55"/>
      <c r="B59" s="54"/>
      <c r="C59" s="69"/>
      <c r="D59" s="69"/>
      <c r="E59" s="23">
        <f>+C59-'[10]Statement of Cash Flow'!C59</f>
        <v>0</v>
      </c>
      <c r="F59" s="23">
        <f>+D59-'[10]Statement of Cash Flow'!D59</f>
        <v>0</v>
      </c>
      <c r="H59" s="6"/>
      <c r="I59" s="6"/>
      <c r="J59" s="6"/>
      <c r="K59" s="170"/>
      <c r="L59" s="170"/>
      <c r="M59" s="170"/>
      <c r="N59" s="170"/>
      <c r="O59" s="170"/>
    </row>
    <row r="60" spans="1:15" s="11" customFormat="1" ht="24">
      <c r="A60" s="74" t="s">
        <v>166</v>
      </c>
      <c r="B60" s="75"/>
      <c r="C60" s="76">
        <f>+C5+C41+C51</f>
        <v>11172745</v>
      </c>
      <c r="D60" s="70">
        <f>+D5+D41+D51</f>
        <v>1063294</v>
      </c>
      <c r="E60" s="23">
        <f>+C60-'[10]Statement of Cash Flow'!C60</f>
        <v>0</v>
      </c>
      <c r="F60" s="23">
        <f>+D60-'[10]Statement of Cash Flow'!D60</f>
        <v>0</v>
      </c>
      <c r="G60" s="49"/>
      <c r="H60"/>
      <c r="I60" s="172"/>
      <c r="J60" s="172"/>
      <c r="K60" s="170"/>
      <c r="L60" s="170"/>
      <c r="M60" s="170"/>
      <c r="N60" s="170"/>
      <c r="O60" s="170"/>
    </row>
    <row r="61" spans="1:15" s="11" customFormat="1" ht="12.75">
      <c r="A61" s="55" t="s">
        <v>165</v>
      </c>
      <c r="B61" s="54"/>
      <c r="C61" s="71">
        <f>'[9]KAP''a uygun'!$G$60</f>
        <v>-21837</v>
      </c>
      <c r="D61" s="72">
        <v>0</v>
      </c>
      <c r="E61" s="23"/>
      <c r="F61" s="23"/>
      <c r="G61" s="49"/>
      <c r="H61"/>
      <c r="I61" s="172"/>
      <c r="J61" s="172"/>
      <c r="K61" s="170"/>
      <c r="L61" s="170"/>
      <c r="M61" s="170"/>
      <c r="N61" s="170"/>
      <c r="O61" s="170"/>
    </row>
    <row r="62" spans="1:15" ht="12.75">
      <c r="A62" s="55"/>
      <c r="B62" s="54"/>
      <c r="C62" s="69"/>
      <c r="D62" s="69"/>
      <c r="F62" s="23"/>
      <c r="K62" s="170"/>
      <c r="L62" s="170"/>
      <c r="M62" s="170"/>
      <c r="N62" s="170"/>
      <c r="O62" s="170"/>
    </row>
    <row r="63" spans="1:15" ht="12.75">
      <c r="A63" s="74" t="s">
        <v>113</v>
      </c>
      <c r="B63" s="75"/>
      <c r="C63" s="76">
        <f>'[9]KAP''a uygun'!$G$63</f>
        <v>10109622</v>
      </c>
      <c r="D63" s="70">
        <f>'[9]KAP''a uygun'!$H$63</f>
        <v>14106240</v>
      </c>
      <c r="E63" s="23">
        <f>+C63-'[10]Statement of Cash Flow'!C63</f>
        <v>0</v>
      </c>
      <c r="F63" s="23">
        <f>+D63-'[10]Statement of Cash Flow'!D63</f>
        <v>0</v>
      </c>
      <c r="G63" s="49"/>
      <c r="H63"/>
      <c r="I63" s="172"/>
      <c r="J63" s="172"/>
      <c r="K63" s="170"/>
      <c r="L63" s="170"/>
      <c r="M63" s="170"/>
      <c r="N63" s="170"/>
      <c r="O63" s="170"/>
    </row>
    <row r="64" spans="1:15" ht="12.75">
      <c r="A64" s="55"/>
      <c r="B64" s="54"/>
      <c r="C64" s="69"/>
      <c r="D64" s="69"/>
      <c r="E64" s="23">
        <f>+C64-'[10]Statement of Cash Flow'!C64</f>
        <v>0</v>
      </c>
      <c r="F64" s="23">
        <f>+D64-'[10]Statement of Cash Flow'!D64</f>
        <v>0</v>
      </c>
      <c r="H64" s="6"/>
      <c r="I64" s="6"/>
      <c r="J64" s="6"/>
      <c r="K64" s="170"/>
      <c r="L64" s="170"/>
      <c r="M64" s="170"/>
      <c r="N64" s="170"/>
      <c r="O64" s="170"/>
    </row>
    <row r="65" spans="1:15" ht="12.75">
      <c r="A65" s="74" t="s">
        <v>114</v>
      </c>
      <c r="B65" s="75"/>
      <c r="C65" s="76">
        <f>+C60+C63+C61</f>
        <v>21260530</v>
      </c>
      <c r="D65" s="70">
        <f>+D60+D63+D61</f>
        <v>15169534</v>
      </c>
      <c r="E65" s="23">
        <f>+C65-'[10]Statement of Cash Flow'!C65</f>
        <v>0</v>
      </c>
      <c r="F65" s="23">
        <f>+D65-'[10]Statement of Cash Flow'!D65</f>
        <v>0</v>
      </c>
      <c r="G65" s="49"/>
      <c r="H65" s="49"/>
      <c r="I65" s="172"/>
      <c r="J65" s="172"/>
      <c r="K65" s="170"/>
      <c r="L65" s="170"/>
      <c r="M65" s="170"/>
      <c r="N65" s="170"/>
      <c r="O65" s="170"/>
    </row>
    <row r="66" spans="1:15">
      <c r="A66" s="12"/>
      <c r="B66" s="13"/>
      <c r="C66" s="14"/>
      <c r="D66" s="15"/>
      <c r="E66" s="24"/>
      <c r="G66" s="35"/>
      <c r="H66" s="35"/>
    </row>
  </sheetData>
  <mergeCells count="1">
    <mergeCell ref="A1:D1"/>
  </mergeCells>
  <pageMargins left="0.7" right="0.7" top="0.75" bottom="0.75" header="0.3" footer="0.3"/>
  <pageSetup paperSize="9" scale="76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6075A-5A57-45BF-B0F7-B6C18730B7A7}">
  <dimension ref="B2:D64"/>
  <sheetViews>
    <sheetView topLeftCell="A45" workbookViewId="0">
      <selection activeCell="D4" sqref="D4"/>
    </sheetView>
  </sheetViews>
  <sheetFormatPr defaultRowHeight="15"/>
  <cols>
    <col min="1" max="1" width="9.140625" style="200"/>
    <col min="2" max="2" width="44.85546875" style="200" bestFit="1" customWidth="1"/>
    <col min="3" max="4" width="14" style="200" bestFit="1" customWidth="1"/>
    <col min="5" max="16384" width="9.140625" style="200"/>
  </cols>
  <sheetData>
    <row r="2" spans="2:4">
      <c r="C2" s="201">
        <v>44926</v>
      </c>
      <c r="D2" s="201">
        <v>44561</v>
      </c>
    </row>
    <row r="3" spans="2:4">
      <c r="B3" s="202" t="s">
        <v>1</v>
      </c>
      <c r="C3" s="203">
        <f>SUM(C4:C7)</f>
        <v>69898097.539231598</v>
      </c>
      <c r="D3" s="203">
        <f>SUM(D4:D7)</f>
        <v>24706427.927000001</v>
      </c>
    </row>
    <row r="4" spans="2:4">
      <c r="B4" s="204" t="s">
        <v>24</v>
      </c>
      <c r="C4" s="205">
        <f>'[1]FORMSRK WORD-Final SPK'!$C$13</f>
        <v>21285347</v>
      </c>
      <c r="D4" s="205">
        <f>+'[2]FORMSRK WORD'!$C$13</f>
        <v>9315217</v>
      </c>
    </row>
    <row r="5" spans="2:4">
      <c r="B5" s="204" t="s">
        <v>7</v>
      </c>
      <c r="C5" s="205">
        <v>25850943.539231598</v>
      </c>
      <c r="D5" s="205">
        <v>11406748</v>
      </c>
    </row>
    <row r="6" spans="2:4">
      <c r="B6" s="204" t="s">
        <v>9</v>
      </c>
      <c r="C6" s="205">
        <f>'[1]FORMSRK WORD-Final SPK'!$C$21</f>
        <v>17456947</v>
      </c>
      <c r="D6" s="205">
        <f>+'[2]FORMSRK WORD'!$C$19</f>
        <v>2020595.9269999999</v>
      </c>
    </row>
    <row r="7" spans="2:4">
      <c r="B7" s="206" t="s">
        <v>0</v>
      </c>
      <c r="C7" s="205">
        <v>5304860</v>
      </c>
      <c r="D7" s="205">
        <v>1963867</v>
      </c>
    </row>
    <row r="8" spans="2:4">
      <c r="B8" s="202" t="s">
        <v>2</v>
      </c>
      <c r="C8" s="203">
        <f>SUM(C9:C11)</f>
        <v>45847095.797147177</v>
      </c>
      <c r="D8" s="203">
        <f>SUM(D9:D11)</f>
        <v>4975860</v>
      </c>
    </row>
    <row r="9" spans="2:4">
      <c r="B9" s="204" t="s">
        <v>11</v>
      </c>
      <c r="C9" s="205">
        <f>'[1]FORMSRK WORD-Final SPK'!$C$30</f>
        <v>21639775</v>
      </c>
      <c r="D9" s="205">
        <f>+'[2]FORMSRK WORD'!$C$28</f>
        <v>145942</v>
      </c>
    </row>
    <row r="10" spans="2:4">
      <c r="B10" s="204" t="s">
        <v>26</v>
      </c>
      <c r="C10" s="205">
        <v>7454284</v>
      </c>
      <c r="D10" s="205">
        <v>1486777</v>
      </c>
    </row>
    <row r="11" spans="2:4">
      <c r="B11" s="204" t="s">
        <v>154</v>
      </c>
      <c r="C11" s="205">
        <f>+Varlıklar!$C$23+Varlıklar!$C$25+Varlıklar!$C$27+Varlıklar!$C$32+Varlıklar!$C$33+Varlıklar!$C$34+Varlıklar!$C$36+Varlıklar!$C$37</f>
        <v>16753036.797147177</v>
      </c>
      <c r="D11" s="205">
        <v>3343141</v>
      </c>
    </row>
    <row r="12" spans="2:4" ht="15.75" thickBot="1">
      <c r="B12" s="207" t="s">
        <v>12</v>
      </c>
      <c r="C12" s="208">
        <f>+C3+C8</f>
        <v>115745193.33637878</v>
      </c>
      <c r="D12" s="208">
        <f>+D3+D8</f>
        <v>29682287.927000001</v>
      </c>
    </row>
    <row r="13" spans="2:4" ht="15.75" thickTop="1">
      <c r="B13" s="209"/>
      <c r="C13" s="210"/>
      <c r="D13" s="210"/>
    </row>
    <row r="14" spans="2:4">
      <c r="B14" s="202" t="s">
        <v>14</v>
      </c>
      <c r="C14" s="203">
        <f>SUM(C16:C32)</f>
        <v>60001066.882119998</v>
      </c>
      <c r="D14" s="203">
        <f>SUM(D17:D32)</f>
        <v>45723405</v>
      </c>
    </row>
    <row r="15" spans="2:4">
      <c r="B15" s="204"/>
      <c r="C15" s="210"/>
      <c r="D15" s="205"/>
    </row>
    <row r="16" spans="2:4">
      <c r="B16" s="204" t="s">
        <v>40</v>
      </c>
      <c r="C16" s="210"/>
      <c r="D16" s="205"/>
    </row>
    <row r="17" spans="2:4">
      <c r="B17" s="211" t="s">
        <v>41</v>
      </c>
      <c r="C17" s="205">
        <f>'[1]FORMSRK WORD-Final SPK'!$C$51</f>
        <v>10985160</v>
      </c>
      <c r="D17" s="205">
        <f>+'[2]FORMSRK WORD'!$C$48</f>
        <v>0</v>
      </c>
    </row>
    <row r="18" spans="2:4">
      <c r="B18" s="204" t="s">
        <v>47</v>
      </c>
      <c r="C18" s="212"/>
      <c r="D18" s="212"/>
    </row>
    <row r="19" spans="2:4">
      <c r="B19" s="213" t="s">
        <v>41</v>
      </c>
      <c r="C19" s="205">
        <f>'[1]FORMSRK WORD-Final SPK'!$C$53</f>
        <v>5509234</v>
      </c>
      <c r="D19" s="205">
        <f>+'[2]FORMSRK WORD'!$C$50</f>
        <v>0</v>
      </c>
    </row>
    <row r="20" spans="2:4">
      <c r="B20" s="213" t="s">
        <v>144</v>
      </c>
      <c r="C20" s="205">
        <f>'[1]FORMSRK WORD-Final SPK'!$C$49</f>
        <v>69411</v>
      </c>
      <c r="D20" s="205">
        <f>+'[2]FORMSRK WORD'!$C$46</f>
        <v>39326381</v>
      </c>
    </row>
    <row r="21" spans="2:4">
      <c r="B21" s="204" t="s">
        <v>15</v>
      </c>
      <c r="C21" s="212"/>
      <c r="D21" s="212"/>
    </row>
    <row r="22" spans="2:4">
      <c r="B22" s="213" t="s">
        <v>27</v>
      </c>
      <c r="C22" s="205">
        <f>'[1]FORMSRK WORD-Final SPK'!$C$55</f>
        <v>6300776</v>
      </c>
      <c r="D22" s="205">
        <f>+'[2]FORMSRK WORD'!$C$52</f>
        <v>0</v>
      </c>
    </row>
    <row r="23" spans="2:4">
      <c r="B23" s="213" t="s">
        <v>42</v>
      </c>
      <c r="C23" s="205">
        <f>'[1]FORMSRK WORD-Final SPK'!$C$56</f>
        <v>32365737</v>
      </c>
      <c r="D23" s="205">
        <f>+'[2]FORMSRK WORD'!$C$53</f>
        <v>4604841</v>
      </c>
    </row>
    <row r="24" spans="2:4">
      <c r="B24" s="204" t="s">
        <v>16</v>
      </c>
      <c r="C24" s="212"/>
      <c r="D24" s="212"/>
    </row>
    <row r="25" spans="2:4">
      <c r="B25" s="213" t="s">
        <v>18</v>
      </c>
      <c r="C25" s="205">
        <f>'[1]FORMSRK WORD-Final SPK'!$C$58</f>
        <v>0</v>
      </c>
      <c r="D25" s="205">
        <f>+'[2]FORMSRK WORD'!$C$55</f>
        <v>0</v>
      </c>
    </row>
    <row r="26" spans="2:4">
      <c r="B26" s="213" t="s">
        <v>48</v>
      </c>
      <c r="C26" s="205">
        <f>'[1]FORMSRK WORD-Final SPK'!$C$59</f>
        <v>924916</v>
      </c>
      <c r="D26" s="205">
        <f>+'[2]FORMSRK WORD'!$C$56</f>
        <v>73169</v>
      </c>
    </row>
    <row r="27" spans="2:4">
      <c r="B27" s="204" t="s">
        <v>58</v>
      </c>
      <c r="C27" s="205">
        <f>'[1]FORMSRK WORD-Final SPK'!$C$60</f>
        <v>175408</v>
      </c>
      <c r="D27" s="205">
        <f>+'[2]FORMSRK WORD'!$C$57</f>
        <v>645682</v>
      </c>
    </row>
    <row r="28" spans="2:4">
      <c r="B28" s="204" t="s">
        <v>55</v>
      </c>
      <c r="C28" s="212"/>
      <c r="D28" s="212"/>
    </row>
    <row r="29" spans="2:4">
      <c r="B29" s="204" t="s">
        <v>57</v>
      </c>
      <c r="C29" s="205">
        <f>'[1]FORMSRK WORD-Final SPK'!$C$61</f>
        <v>624069</v>
      </c>
      <c r="D29" s="205">
        <f>+'[2]FORMSRK WORD'!$C$58</f>
        <v>143657</v>
      </c>
    </row>
    <row r="30" spans="2:4">
      <c r="B30" s="204" t="s">
        <v>49</v>
      </c>
      <c r="C30" s="205">
        <f>'[1]FORMSRK WORD-Final SPK'!$C$63</f>
        <v>1328781</v>
      </c>
      <c r="D30" s="205" t="str">
        <f>+'[2]FORMSRK WORD'!$C$60</f>
        <v xml:space="preserve"> </v>
      </c>
    </row>
    <row r="31" spans="2:4">
      <c r="B31" s="204" t="s">
        <v>142</v>
      </c>
      <c r="C31" s="205">
        <f>'[1]FORMSRK WORD-Final SPK'!$C$64</f>
        <v>1655868</v>
      </c>
      <c r="D31" s="205">
        <f>+'[2]FORMSRK WORD'!$C$61</f>
        <v>929675</v>
      </c>
    </row>
    <row r="32" spans="2:4">
      <c r="B32" s="204" t="s">
        <v>127</v>
      </c>
      <c r="C32" s="205">
        <f>'[1]FORMSRK WORD-Final SPK'!$C$65</f>
        <v>61706.882120000002</v>
      </c>
      <c r="D32" s="205" t="s">
        <v>120</v>
      </c>
    </row>
    <row r="33" spans="2:4">
      <c r="B33" s="214"/>
      <c r="C33" s="214"/>
      <c r="D33" s="214"/>
    </row>
    <row r="34" spans="2:4">
      <c r="B34" s="202" t="s">
        <v>17</v>
      </c>
      <c r="C34" s="203">
        <f>SUM(C37:C46)</f>
        <v>32717019.915027179</v>
      </c>
      <c r="D34" s="203">
        <f>SUM(D37:D46)</f>
        <v>34811516</v>
      </c>
    </row>
    <row r="35" spans="2:4">
      <c r="B35" s="204"/>
      <c r="C35" s="210"/>
      <c r="D35" s="205"/>
    </row>
    <row r="36" spans="2:4">
      <c r="B36" s="204" t="s">
        <v>43</v>
      </c>
      <c r="C36" s="215"/>
      <c r="D36" s="216"/>
    </row>
    <row r="37" spans="2:4">
      <c r="B37" s="213" t="s">
        <v>41</v>
      </c>
      <c r="C37" s="205">
        <f>'[1]FORMSRK WORD-Final SPK'!$C$71</f>
        <v>22288388</v>
      </c>
      <c r="D37" s="205">
        <f>+'[2]FORMSRK WORD'!$C$67</f>
        <v>6407114</v>
      </c>
    </row>
    <row r="38" spans="2:4">
      <c r="B38" s="213" t="s">
        <v>144</v>
      </c>
      <c r="C38" s="205">
        <f>'[1]FORMSRK WORD-Final SPK'!$C$68</f>
        <v>104473</v>
      </c>
      <c r="D38" s="205">
        <f>+'[2]FORMSRK WORD'!$C$65</f>
        <v>27473321</v>
      </c>
    </row>
    <row r="39" spans="2:4">
      <c r="B39" s="213" t="s">
        <v>160</v>
      </c>
      <c r="C39" s="205">
        <f>'[1]FORMSRK WORD-Final SPK'!$C$69</f>
        <v>6706849</v>
      </c>
      <c r="D39" s="205" t="s">
        <v>120</v>
      </c>
    </row>
    <row r="40" spans="2:4">
      <c r="B40" s="204" t="s">
        <v>44</v>
      </c>
      <c r="C40" s="212"/>
      <c r="D40" s="212"/>
    </row>
    <row r="41" spans="2:4" ht="24">
      <c r="B41" s="217" t="s">
        <v>75</v>
      </c>
      <c r="C41" s="218">
        <f>'[1]FORMSRK WORD-Final SPK'!$C$74</f>
        <v>1696928</v>
      </c>
      <c r="D41" s="218">
        <f>+'[2]FORMSRK WORD'!$C$70</f>
        <v>0</v>
      </c>
    </row>
    <row r="42" spans="2:4">
      <c r="B42" s="204" t="s">
        <v>116</v>
      </c>
      <c r="C42" s="205">
        <f>'[1]FORMSRK WORD-Final SPK'!$C$75</f>
        <v>796374</v>
      </c>
      <c r="D42" s="205">
        <f>+'[2]FORMSRK WORD'!$C$71</f>
        <v>0</v>
      </c>
    </row>
    <row r="43" spans="2:4">
      <c r="B43" s="204" t="s">
        <v>58</v>
      </c>
      <c r="C43" s="205">
        <f>'[1]FORMSRK WORD-Final SPK'!$C$77</f>
        <v>512101</v>
      </c>
      <c r="D43" s="205">
        <f>+'[2]FORMSRK WORD'!$C$73</f>
        <v>745610</v>
      </c>
    </row>
    <row r="44" spans="2:4">
      <c r="B44" s="204" t="s">
        <v>119</v>
      </c>
      <c r="C44" s="205">
        <f>'[1]FORMSRK WORD-Final SPK'!$C$78</f>
        <v>5439</v>
      </c>
      <c r="D44" s="205">
        <f>+'[2]FORMSRK WORD'!$C$74</f>
        <v>0</v>
      </c>
    </row>
    <row r="45" spans="2:4">
      <c r="B45" s="204" t="s">
        <v>127</v>
      </c>
      <c r="C45" s="187">
        <f>'[1]FORMSRK WORD-Final SPK'!$C$79</f>
        <v>23765.117879999998</v>
      </c>
      <c r="D45" s="205">
        <f>+'[2]FORMSRK WORD'!$C$75</f>
        <v>185471</v>
      </c>
    </row>
    <row r="46" spans="2:4">
      <c r="B46" s="204" t="s">
        <v>167</v>
      </c>
      <c r="C46" s="205">
        <f>'[1]FORMSRK WORD-Final SPK'!$C$80</f>
        <v>582702.79714717681</v>
      </c>
      <c r="D46" s="205" t="s">
        <v>120</v>
      </c>
    </row>
    <row r="47" spans="2:4">
      <c r="B47" s="214"/>
      <c r="C47" s="219"/>
      <c r="D47" s="220"/>
    </row>
    <row r="48" spans="2:4">
      <c r="B48" s="202" t="s">
        <v>28</v>
      </c>
      <c r="C48" s="203">
        <f>SUM(C50:C61)</f>
        <v>22062569</v>
      </c>
      <c r="D48" s="203">
        <f>SUM(D50:D61)</f>
        <v>15924717</v>
      </c>
    </row>
    <row r="49" spans="2:4">
      <c r="B49" s="209"/>
      <c r="C49" s="210"/>
      <c r="D49" s="205"/>
    </row>
    <row r="50" spans="2:4">
      <c r="B50" s="204" t="s">
        <v>22</v>
      </c>
      <c r="C50" s="205">
        <f>'[1]FORMSRK WORD-Final SPK'!$C$85</f>
        <v>350910</v>
      </c>
      <c r="D50" s="205">
        <f>+'[2]FORMSRK WORD'!$C$80</f>
        <v>20034453</v>
      </c>
    </row>
    <row r="51" spans="2:4">
      <c r="B51" s="204" t="s">
        <v>115</v>
      </c>
      <c r="C51" s="205">
        <f>'[1]FORMSRK WORD-Final SPK'!$C$86</f>
        <v>27920</v>
      </c>
      <c r="D51" s="205">
        <f>+'[2]FORMSRK WORD'!$C$81</f>
        <v>0</v>
      </c>
    </row>
    <row r="52" spans="2:4">
      <c r="B52" s="204" t="s">
        <v>76</v>
      </c>
      <c r="C52" s="205">
        <f>'[1]FORMSRK WORD-Final SPK'!$C$87</f>
        <v>8</v>
      </c>
      <c r="D52" s="205">
        <f>+'[2]FORMSRK WORD'!$C$82</f>
        <v>350910</v>
      </c>
    </row>
    <row r="53" spans="2:4" ht="24">
      <c r="B53" s="217" t="s">
        <v>78</v>
      </c>
      <c r="C53" s="221"/>
      <c r="D53" s="221"/>
    </row>
    <row r="54" spans="2:4" ht="24.75">
      <c r="B54" s="222" t="s">
        <v>117</v>
      </c>
      <c r="C54" s="223">
        <f>'[1]FORMSRK WORD-Final SPK'!$C$93</f>
        <v>-892894</v>
      </c>
      <c r="D54" s="223">
        <f>+'[2]FORMSRK WORD'!$C$87</f>
        <v>-4881384</v>
      </c>
    </row>
    <row r="55" spans="2:4" ht="24">
      <c r="B55" s="217" t="s">
        <v>77</v>
      </c>
      <c r="C55" s="205"/>
      <c r="D55" s="205"/>
    </row>
    <row r="56" spans="2:4" ht="24">
      <c r="B56" s="217" t="s">
        <v>132</v>
      </c>
      <c r="C56" s="218">
        <f>'[1]FORMSRK WORD-Final SPK'!$C$89</f>
        <v>121635</v>
      </c>
      <c r="D56" s="218">
        <f>+'[2]FORMSRK WORD'!$C$84</f>
        <v>8</v>
      </c>
    </row>
    <row r="57" spans="2:4">
      <c r="B57" s="204" t="s">
        <v>161</v>
      </c>
      <c r="C57" s="205">
        <f>'[1]FORMSRK WORD-Final SPK'!$C$91</f>
        <v>2214140</v>
      </c>
      <c r="D57" s="205" t="s">
        <v>120</v>
      </c>
    </row>
    <row r="58" spans="2:4">
      <c r="B58" s="204" t="s">
        <v>63</v>
      </c>
      <c r="C58" s="223">
        <f>'[1]FORMSRK WORD-Final SPK'!$C$90</f>
        <v>-5203542</v>
      </c>
      <c r="D58" s="223">
        <f>+'[2]FORMSRK WORD'!$C$85</f>
        <v>0</v>
      </c>
    </row>
    <row r="59" spans="2:4">
      <c r="B59" s="204" t="s">
        <v>71</v>
      </c>
      <c r="C59" s="205">
        <f>'[1]FORMSRK WORD-Final SPK'!$C$94</f>
        <v>1919055</v>
      </c>
      <c r="D59" s="205">
        <f>+'[2]FORMSRK WORD'!$C$88</f>
        <v>0</v>
      </c>
    </row>
    <row r="60" spans="2:4">
      <c r="B60" s="204" t="s">
        <v>29</v>
      </c>
      <c r="C60" s="205">
        <f>'[1]FORMSRK WORD-Final SPK'!$C$95</f>
        <v>18172570</v>
      </c>
      <c r="D60" s="205">
        <f>+'[2]FORMSRK WORD'!$C$89</f>
        <v>-1000033</v>
      </c>
    </row>
    <row r="61" spans="2:4">
      <c r="B61" s="204" t="s">
        <v>5</v>
      </c>
      <c r="C61" s="205">
        <f>'[1]FORMSRK WORD-Final SPK'!$C$96</f>
        <v>5352767</v>
      </c>
      <c r="D61" s="205">
        <f>+'[2]FORMSRK WORD'!$C$90</f>
        <v>1420763</v>
      </c>
    </row>
    <row r="62" spans="2:4">
      <c r="B62" s="224"/>
      <c r="C62" s="219"/>
      <c r="D62" s="220"/>
    </row>
    <row r="63" spans="2:4" ht="15.75" thickBot="1">
      <c r="B63" s="207" t="s">
        <v>19</v>
      </c>
      <c r="C63" s="208">
        <f>+C14+C34+C48</f>
        <v>114780655.79714718</v>
      </c>
      <c r="D63" s="208">
        <f>+D14+D34+D48</f>
        <v>96459638</v>
      </c>
    </row>
    <row r="64" spans="2:4" ht="15.75" thickTop="1"/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Sheet1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Murat Baki Bozat</cp:lastModifiedBy>
  <cp:lastPrinted>2023-04-27T12:11:28Z</cp:lastPrinted>
  <dcterms:created xsi:type="dcterms:W3CDTF">2005-07-26T06:55:04Z</dcterms:created>
  <dcterms:modified xsi:type="dcterms:W3CDTF">2023-04-27T12:23:37Z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